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МУНИЦИПАЛЬНЫЕ ПРОГРАММЫ\2023 МУНИЦИПАЛЬНЫЕ ПРОГРАММЫ\МП РАЗВИТ. АВТОМ. ДОРОГ 2022-2025\Пост. от 12.2022 МП Раз. авт. дорог СД\"/>
    </mc:Choice>
  </mc:AlternateContent>
  <bookViews>
    <workbookView xWindow="480" yWindow="480" windowWidth="21840" windowHeight="12225"/>
  </bookViews>
  <sheets>
    <sheet name="Лист1" sheetId="1" r:id="rId1"/>
    <sheet name="Лист2" sheetId="2" r:id="rId2"/>
    <sheet name="Лист3" sheetId="3" r:id="rId3"/>
  </sheets>
  <definedNames>
    <definedName name="_xlnm.Print_Titles" localSheetId="0">Лист1!$14:$17</definedName>
    <definedName name="_xlnm.Print_Area" localSheetId="0">Лист1!$A$1:$I$188</definedName>
  </definedNames>
  <calcPr calcId="162913"/>
</workbook>
</file>

<file path=xl/calcChain.xml><?xml version="1.0" encoding="utf-8"?>
<calcChain xmlns="http://schemas.openxmlformats.org/spreadsheetml/2006/main">
  <c r="H83" i="1" l="1"/>
  <c r="H121" i="1" l="1"/>
  <c r="E139" i="1"/>
  <c r="H133" i="1" l="1"/>
  <c r="H127" i="1"/>
  <c r="H113" i="1" s="1"/>
  <c r="E147" i="1" l="1"/>
  <c r="E133" i="1" l="1"/>
  <c r="H75" i="1" l="1"/>
  <c r="H67" i="1"/>
  <c r="H97" i="1"/>
  <c r="H105" i="1"/>
  <c r="H159" i="1"/>
  <c r="G187" i="1"/>
  <c r="H187" i="1"/>
  <c r="G188" i="1"/>
  <c r="H188" i="1"/>
  <c r="H84" i="1" l="1"/>
  <c r="H172" i="1"/>
  <c r="E172" i="1" s="1"/>
  <c r="H96" i="1" l="1"/>
  <c r="H94" i="1"/>
  <c r="H40" i="1" l="1"/>
  <c r="H153" i="1"/>
  <c r="H115" i="1"/>
  <c r="H85" i="1"/>
  <c r="H152" i="1"/>
  <c r="H114" i="1"/>
  <c r="H42" i="1"/>
  <c r="E93" i="1"/>
  <c r="E57" i="1"/>
  <c r="H34" i="1" l="1"/>
  <c r="H41" i="1"/>
  <c r="H35" i="1" s="1"/>
  <c r="E60" i="1"/>
  <c r="E55" i="1" l="1"/>
  <c r="E180" i="1" l="1"/>
  <c r="H86" i="1" l="1"/>
  <c r="E59" i="1"/>
  <c r="H116" i="1" l="1"/>
  <c r="E54" i="1"/>
  <c r="E179" i="1"/>
  <c r="H154" i="1"/>
  <c r="E154" i="1" s="1"/>
  <c r="H155" i="1"/>
  <c r="E92" i="1"/>
  <c r="E96" i="1"/>
  <c r="E91" i="1"/>
  <c r="E188" i="1"/>
  <c r="E187" i="1"/>
  <c r="E178" i="1"/>
  <c r="E168" i="1"/>
  <c r="E167" i="1"/>
  <c r="E166" i="1"/>
  <c r="E162" i="1"/>
  <c r="E161" i="1"/>
  <c r="E160" i="1"/>
  <c r="E146" i="1"/>
  <c r="E145" i="1"/>
  <c r="E127" i="1"/>
  <c r="E124" i="1"/>
  <c r="E123" i="1"/>
  <c r="E122" i="1"/>
  <c r="E121" i="1"/>
  <c r="E108" i="1"/>
  <c r="E107" i="1"/>
  <c r="E106" i="1"/>
  <c r="E100" i="1"/>
  <c r="E99" i="1"/>
  <c r="E98" i="1"/>
  <c r="E95" i="1"/>
  <c r="E94" i="1"/>
  <c r="E78" i="1"/>
  <c r="E77" i="1"/>
  <c r="E76" i="1"/>
  <c r="E70" i="1"/>
  <c r="E69" i="1"/>
  <c r="E68" i="1"/>
  <c r="E62" i="1"/>
  <c r="E61" i="1"/>
  <c r="E56" i="1"/>
  <c r="E58" i="1"/>
  <c r="E53" i="1"/>
  <c r="E42" i="1"/>
  <c r="E41" i="1"/>
  <c r="E40" i="1"/>
  <c r="E116" i="1" l="1"/>
  <c r="E49" i="1"/>
  <c r="E50" i="1"/>
  <c r="E75" i="1" l="1"/>
  <c r="E67" i="1"/>
  <c r="H165" i="1" l="1"/>
  <c r="E165" i="1" s="1"/>
  <c r="E159" i="1"/>
  <c r="E113" i="1" l="1"/>
  <c r="E105" i="1"/>
  <c r="E86" i="1" l="1"/>
  <c r="E97" i="1"/>
  <c r="H36" i="1"/>
  <c r="E36" i="1" s="1"/>
  <c r="H47" i="1"/>
  <c r="H30" i="1" l="1"/>
  <c r="E30" i="1" s="1"/>
  <c r="E115" i="1"/>
  <c r="H21" i="1" l="1"/>
  <c r="E21" i="1" s="1"/>
  <c r="G171" i="1" l="1"/>
  <c r="G181" i="1"/>
  <c r="G33" i="1" l="1"/>
  <c r="G38" i="1" s="1"/>
  <c r="G32" i="1" s="1"/>
  <c r="G27" i="1" l="1"/>
  <c r="G18" i="1" s="1"/>
  <c r="G26" i="1" s="1"/>
  <c r="E114" i="1"/>
  <c r="E153" i="1"/>
  <c r="E152" i="1"/>
  <c r="H151" i="1"/>
  <c r="E151" i="1" s="1"/>
  <c r="H171" i="1" l="1"/>
  <c r="E171" i="1" s="1"/>
  <c r="H181" i="1"/>
  <c r="E181" i="1" s="1"/>
  <c r="E83" i="1" l="1"/>
  <c r="H39" i="1"/>
  <c r="E39" i="1" s="1"/>
  <c r="E35" i="1" l="1"/>
  <c r="E85" i="1"/>
  <c r="H33" i="1"/>
  <c r="E33" i="1" s="1"/>
  <c r="H29" i="1" l="1"/>
  <c r="E29" i="1" s="1"/>
  <c r="H27" i="1"/>
  <c r="E27" i="1" s="1"/>
  <c r="H20" i="1" l="1"/>
  <c r="E20" i="1" s="1"/>
  <c r="H18" i="1"/>
  <c r="E18" i="1" l="1"/>
  <c r="E34" i="1"/>
  <c r="E84" i="1"/>
  <c r="H38" i="1" l="1"/>
  <c r="E38" i="1" s="1"/>
  <c r="H28" i="1"/>
  <c r="H19" i="1" s="1"/>
  <c r="E19" i="1" l="1"/>
  <c r="H26" i="1"/>
  <c r="E26" i="1" s="1"/>
  <c r="E28" i="1"/>
  <c r="H32" i="1"/>
  <c r="E32" i="1" s="1"/>
  <c r="E47" i="1" l="1"/>
  <c r="E48" i="1"/>
</calcChain>
</file>

<file path=xl/sharedStrings.xml><?xml version="1.0" encoding="utf-8"?>
<sst xmlns="http://schemas.openxmlformats.org/spreadsheetml/2006/main" count="147" uniqueCount="94">
  <si>
    <t>Ответственный исполнитель</t>
  </si>
  <si>
    <t>Оценка расходов (тыс. руб. в ценах соответствующих лет)</t>
  </si>
  <si>
    <t>всего</t>
  </si>
  <si>
    <t>областной бюджет</t>
  </si>
  <si>
    <t>местный бюджет</t>
  </si>
  <si>
    <t xml:space="preserve">Муниципальная программа "Развитие автомобильных дорог на территории МО «Приморское городское поселение» </t>
  </si>
  <si>
    <t>Администрация МО «Приморское городское поселение»</t>
  </si>
  <si>
    <t>Составление смет, экспертиза смет и работ по ремонту дорожного покрытия</t>
  </si>
  <si>
    <t>№ п/п</t>
  </si>
  <si>
    <t>ПЛАН</t>
  </si>
  <si>
    <t>реализации муниципальной программы</t>
  </si>
  <si>
    <t>1.1</t>
  </si>
  <si>
    <t>1.2</t>
  </si>
  <si>
    <t>1.3</t>
  </si>
  <si>
    <t xml:space="preserve">Технический надзор, строительный контроль по ремонту дорожного покрытия </t>
  </si>
  <si>
    <t>Ямочный ремонт дорожного покрытия автомобильных дорог на территории МО "Приморское городское поселение"</t>
  </si>
  <si>
    <t>Комплекс кадастровых работ по постановке на государственный кадастровый учет объектов транспортной коммуникации (автомобильных дорог)</t>
  </si>
  <si>
    <t xml:space="preserve">   </t>
  </si>
  <si>
    <t>Паспортизация муниципальных дорог в границах населенных пунктов</t>
  </si>
  <si>
    <t>федеральный бюджет</t>
  </si>
  <si>
    <t>Налог на имущество</t>
  </si>
  <si>
    <t>прочие источники</t>
  </si>
  <si>
    <t>Ремонт проезда к дворовой территории к многоквартирным домам по адресу:  г. Приморск, наб. Лебедева, д. 2, Выборгское шоссе д. 3</t>
  </si>
  <si>
    <t>Содержание дорог г. Приморск, п. Ермилово, п. Красная Долина, п. Рябово, п. Камышовка, д. Александровка, п. Заречье, п. Краснофлотское, п. Озерки, п. Глебычево, п. Прибылово, п. Ключевое, п. Вязы, п. Малышево, п. Балтийское, п. Мамонтовка, п. Мысовое, п. Пионерское, п. Лужки</t>
  </si>
  <si>
    <t xml:space="preserve">"Развитие автомобильных дорог на территории МО «Приморское городское поселение» </t>
  </si>
  <si>
    <t>Приложение №3</t>
  </si>
  <si>
    <t xml:space="preserve">к муниципальной программе «Развитие </t>
  </si>
  <si>
    <t xml:space="preserve">автомобильных дорог на территории </t>
  </si>
  <si>
    <t>МО «Приморское городское поселение»</t>
  </si>
  <si>
    <t>Профилирование и подсыпка участков грунтовой автомобильной дороги по адресу: п. Озерки, ул. Верхняя</t>
  </si>
  <si>
    <t>Ремонт проезда к дворовой территории к многоквартирному дому по адресу: г. Приморск, ул. Комсомольская, дом 3</t>
  </si>
  <si>
    <t>Профилирование и подсыпка участков грунтовых автомобильных дорог поселения</t>
  </si>
  <si>
    <t>Ремонт дорожного покрытия проездов к многоквартирным домам 11,12,14 ул. Офицерская, п. Глебычево</t>
  </si>
  <si>
    <t>Ремонт автомобильных дорог</t>
  </si>
  <si>
    <t>1.1.1</t>
  </si>
  <si>
    <t>1.1.2</t>
  </si>
  <si>
    <t>1.1.3</t>
  </si>
  <si>
    <t>1.1.4</t>
  </si>
  <si>
    <t>1.1.5</t>
  </si>
  <si>
    <t>1.1.6</t>
  </si>
  <si>
    <t>1.1.7</t>
  </si>
  <si>
    <t>Капитальный ремонт  и ремонт дворовых территорий многоквартирных домов, проездов к дворовым территориям многоквартирных домов</t>
  </si>
  <si>
    <t>1.2.1</t>
  </si>
  <si>
    <t>1.2.2</t>
  </si>
  <si>
    <t>1.2.3</t>
  </si>
  <si>
    <t>1.2.4</t>
  </si>
  <si>
    <t>1.2.5</t>
  </si>
  <si>
    <t>1.2.6</t>
  </si>
  <si>
    <t>Содержание автомобильных дорог</t>
  </si>
  <si>
    <t>Мероприятия областного закона от 28 декабря 2018 года № 147-оз "О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t>
  </si>
  <si>
    <t>Годы реализации</t>
  </si>
  <si>
    <t>1.3.1</t>
  </si>
  <si>
    <t>1.3.2</t>
  </si>
  <si>
    <t>Наименование муниципальной программы, структурного элемента</t>
  </si>
  <si>
    <t>1.</t>
  </si>
  <si>
    <t>Процессная часть</t>
  </si>
  <si>
    <t>1.4</t>
  </si>
  <si>
    <t>1.4.1</t>
  </si>
  <si>
    <t>1.5</t>
  </si>
  <si>
    <t>1.5.1</t>
  </si>
  <si>
    <t>Комплекс процессных мероприятий "Развитие автомобильных дорог"</t>
  </si>
  <si>
    <t>1.4.2</t>
  </si>
  <si>
    <t>1.6</t>
  </si>
  <si>
    <t>1.6.1</t>
  </si>
  <si>
    <t>1.6.2</t>
  </si>
  <si>
    <t xml:space="preserve"> </t>
  </si>
  <si>
    <t>Мероприятия в области дорожного хозяйства в целях государственной регистрации прав на объекты недвижимости дорожного хозяйства</t>
  </si>
  <si>
    <t xml:space="preserve">Профилирование и подсыпка участков грунтовой автомобильной дороги, с устройством разворотной площадки  по адресу: п. Прибылово, ул. Вокзальная
</t>
  </si>
  <si>
    <t>1.3.3</t>
  </si>
  <si>
    <t>Технический надзор, строительный контроль по ремонту дорожного покрытия</t>
  </si>
  <si>
    <t>2022-2025</t>
  </si>
  <si>
    <t>1.2.7</t>
  </si>
  <si>
    <t>1.5.2</t>
  </si>
  <si>
    <t>Ремонт дворовых проездов по адресу: г. Приморск, ул. Вокзальная, между домами № 4, 6, 8, 10, 12</t>
  </si>
  <si>
    <t>Ремонт дворовых проездов по адресу: г. Приморск, Наб. Лебедева д. 7</t>
  </si>
  <si>
    <t>Ремонт автомобильной дороги по адресу: пос. Лужки, ул. Садовая д. 1, 2, 3, 4</t>
  </si>
  <si>
    <t>1.1.8</t>
  </si>
  <si>
    <t>Ремонт автомобильной дороги по адресу: Ленинградская область, Выборгский район, п. Ермилово, ул. Физкультурная</t>
  </si>
  <si>
    <t xml:space="preserve">Ремонт автомобильной дороги по адресу: пос. Глебычево, проезд  Офицерский  </t>
  </si>
  <si>
    <t>Ремонт дорожного покрытия проездов к  многоквартирному дому  № 9 п. Ермилово, ул. Физкультурная</t>
  </si>
  <si>
    <t>Ремонт дорожного покрытия проездов к  многоквартирным домам  № 11,12,14 п. Глебычево, ул.Офицерская</t>
  </si>
  <si>
    <t>Ремонт автомобильной дороги по адресу: г. Приморск, от ул. Школьная до больницы с разъездом у здания администрации</t>
  </si>
  <si>
    <t>Ремонт автомобильной дороги по адресу: г. Приморск, пер. Выборгский (км 0+000 - км 0+502)</t>
  </si>
  <si>
    <t>1.1.9</t>
  </si>
  <si>
    <t>1.1.10</t>
  </si>
  <si>
    <t>Ремонт автомобильной дороги по адресу: г. Приморск, Зеленый переулок</t>
  </si>
  <si>
    <t>Ремонт дворового проезда по адресу: пос. Красная Долина, ул. Центральная, д. 37</t>
  </si>
  <si>
    <t>Ремонт автомобильной дороги по адресу: п. Вязы, ул. Береговая (км 0+000 - км 4+00)</t>
  </si>
  <si>
    <t>Мероприятия в рамках областного закона Ленинградской области от 15 января 2018 года № 3-оз «О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t>
  </si>
  <si>
    <t>1.3.4</t>
  </si>
  <si>
    <t>Расчистка дорог от снежных масс на территории МО "Приморское гродское поселение"</t>
  </si>
  <si>
    <t>Услуги по расчистке проездов к социальным объектам в г. Приморске от наледи и снежных масс</t>
  </si>
  <si>
    <t>Услуги по расчистке внутриквартальных проездов в городе Приморске</t>
  </si>
  <si>
    <t>1.3.5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</si>
</sst>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0_р_._-;\-* #,##0_р_._-;_-* &quot;-&quot;_р_._-;_-@_-"/>
    <numFmt numFmtId="164" formatCode="#,##0.0"/>
    <numFmt numFmtId="165" formatCode="0.0"/>
  </numFmts>
  <fonts count="11" x14ac:knownFonts="1">
    <font>
      <sz val="11"/>
      <color theme="1"/>
      <name val="Calibri"/>
      <family val="2"/>
      <charset val="204"/>
      <scheme val="minor"/>
    </font>
    <font>
      <b/>
      <sz val="9"/>
      <name val="Times New Roman"/>
      <family val="1"/>
      <charset val="204"/>
    </font>
    <font>
      <sz val="9"/>
      <name val="Times New Roman"/>
      <family val="1"/>
      <charset val="204"/>
    </font>
    <font>
      <sz val="12"/>
      <name val="Times New Roman"/>
      <family val="1"/>
      <charset val="204"/>
    </font>
    <font>
      <sz val="14"/>
      <name val="Times New Roman"/>
      <family val="1"/>
      <charset val="204"/>
    </font>
    <font>
      <sz val="8"/>
      <name val="Times New Roman"/>
      <family val="1"/>
      <charset val="204"/>
    </font>
    <font>
      <sz val="11"/>
      <name val="Calibri"/>
      <family val="2"/>
      <charset val="204"/>
      <scheme val="minor"/>
    </font>
    <font>
      <sz val="9"/>
      <name val="Calibri"/>
      <family val="2"/>
      <charset val="204"/>
      <scheme val="minor"/>
    </font>
    <font>
      <b/>
      <sz val="11"/>
      <name val="Calibri"/>
      <family val="2"/>
      <charset val="204"/>
      <scheme val="minor"/>
    </font>
    <font>
      <sz val="9"/>
      <color rgb="FFFF0000"/>
      <name val="Times New Roman"/>
      <family val="1"/>
      <charset val="204"/>
    </font>
    <font>
      <sz val="9"/>
      <color rgb="FFFF0000"/>
      <name val="Calibri"/>
      <family val="2"/>
      <charset val="204"/>
      <scheme val="minor"/>
    </font>
  </fonts>
  <fills count="3">
    <fill>
      <patternFill patternType="none"/>
    </fill>
    <fill>
      <patternFill patternType="gray125"/>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s>
  <cellStyleXfs count="1">
    <xf numFmtId="0" fontId="0" fillId="0" borderId="0"/>
  </cellStyleXfs>
  <cellXfs count="93">
    <xf numFmtId="0" fontId="0" fillId="0" borderId="0" xfId="0"/>
    <xf numFmtId="41" fontId="6" fillId="0" borderId="0" xfId="0" applyNumberFormat="1" applyFont="1"/>
    <xf numFmtId="0" fontId="6" fillId="0" borderId="0" xfId="0" applyFont="1"/>
    <xf numFmtId="0" fontId="6" fillId="2" borderId="0" xfId="0" applyFont="1" applyFill="1"/>
    <xf numFmtId="164" fontId="2" fillId="0" borderId="4" xfId="0" applyNumberFormat="1" applyFont="1" applyBorder="1" applyAlignment="1">
      <alignment vertical="top" wrapText="1"/>
    </xf>
    <xf numFmtId="164" fontId="2" fillId="0" borderId="1" xfId="0" applyNumberFormat="1" applyFont="1" applyBorder="1" applyAlignment="1">
      <alignment horizontal="right" vertical="top" wrapText="1"/>
    </xf>
    <xf numFmtId="164" fontId="2" fillId="0" borderId="7" xfId="0" applyNumberFormat="1" applyFont="1" applyBorder="1" applyAlignment="1">
      <alignment horizontal="right" vertical="top" wrapText="1"/>
    </xf>
    <xf numFmtId="164" fontId="2" fillId="0" borderId="2" xfId="0" applyNumberFormat="1" applyFont="1" applyBorder="1" applyAlignment="1">
      <alignment horizontal="right" vertical="top" wrapText="1"/>
    </xf>
    <xf numFmtId="164" fontId="2" fillId="0" borderId="1" xfId="0" applyNumberFormat="1" applyFont="1" applyBorder="1" applyAlignment="1">
      <alignment vertical="top" wrapText="1"/>
    </xf>
    <xf numFmtId="0" fontId="3" fillId="0" borderId="0" xfId="0" applyFont="1" applyAlignment="1"/>
    <xf numFmtId="0" fontId="3" fillId="0" borderId="0" xfId="0" applyFont="1" applyAlignment="1">
      <alignment horizontal="center"/>
    </xf>
    <xf numFmtId="164" fontId="2" fillId="0" borderId="1" xfId="0" applyNumberFormat="1" applyFont="1" applyBorder="1" applyAlignment="1">
      <alignment horizontal="center" vertical="center" wrapText="1"/>
    </xf>
    <xf numFmtId="164" fontId="1" fillId="0" borderId="2"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4" fontId="1" fillId="0" borderId="3" xfId="0" applyNumberFormat="1" applyFont="1" applyBorder="1" applyAlignment="1">
      <alignment horizontal="right" vertical="center" wrapText="1"/>
    </xf>
    <xf numFmtId="164" fontId="1" fillId="0" borderId="5" xfId="0" applyNumberFormat="1" applyFont="1" applyBorder="1" applyAlignment="1">
      <alignment horizontal="right" vertical="center" wrapText="1"/>
    </xf>
    <xf numFmtId="164" fontId="1" fillId="0" borderId="6" xfId="0" applyNumberFormat="1" applyFont="1" applyBorder="1" applyAlignment="1">
      <alignment horizontal="right" vertical="center" wrapText="1"/>
    </xf>
    <xf numFmtId="164" fontId="2" fillId="0" borderId="3" xfId="0" applyNumberFormat="1" applyFont="1" applyBorder="1" applyAlignment="1">
      <alignment horizontal="right" vertical="top" wrapText="1"/>
    </xf>
    <xf numFmtId="164" fontId="1" fillId="0" borderId="4" xfId="0" applyNumberFormat="1" applyFont="1" applyBorder="1" applyAlignment="1">
      <alignment horizontal="right" vertical="top" wrapText="1"/>
    </xf>
    <xf numFmtId="164" fontId="2" fillId="0" borderId="2" xfId="0" applyNumberFormat="1" applyFont="1" applyBorder="1" applyAlignment="1">
      <alignment vertical="top" wrapText="1"/>
    </xf>
    <xf numFmtId="164" fontId="1" fillId="0" borderId="1" xfId="0" applyNumberFormat="1" applyFont="1" applyBorder="1" applyAlignment="1">
      <alignment horizontal="right" vertical="top" wrapText="1"/>
    </xf>
    <xf numFmtId="164" fontId="1" fillId="0" borderId="2" xfId="0" applyNumberFormat="1" applyFont="1" applyBorder="1" applyAlignment="1">
      <alignment horizontal="right" vertical="top" wrapText="1"/>
    </xf>
    <xf numFmtId="164" fontId="1" fillId="0" borderId="3" xfId="0" applyNumberFormat="1" applyFont="1" applyBorder="1" applyAlignment="1">
      <alignment horizontal="right" vertical="top" wrapText="1"/>
    </xf>
    <xf numFmtId="164" fontId="2" fillId="0" borderId="8" xfId="0" applyNumberFormat="1" applyFont="1" applyBorder="1" applyAlignment="1">
      <alignment horizontal="right" vertical="top" wrapText="1"/>
    </xf>
    <xf numFmtId="164" fontId="2" fillId="0" borderId="9" xfId="0" applyNumberFormat="1" applyFont="1" applyBorder="1" applyAlignment="1">
      <alignment horizontal="right" vertical="top" wrapText="1"/>
    </xf>
    <xf numFmtId="164" fontId="7" fillId="0" borderId="0" xfId="0" applyNumberFormat="1" applyFont="1"/>
    <xf numFmtId="164" fontId="2" fillId="0" borderId="3" xfId="0" applyNumberFormat="1" applyFont="1" applyBorder="1" applyAlignment="1">
      <alignment vertical="top" wrapText="1"/>
    </xf>
    <xf numFmtId="0" fontId="2" fillId="0" borderId="10" xfId="0" applyFont="1" applyBorder="1" applyAlignment="1">
      <alignment vertical="top" wrapText="1"/>
    </xf>
    <xf numFmtId="0" fontId="1" fillId="0" borderId="5" xfId="0" applyFont="1" applyBorder="1" applyAlignment="1">
      <alignment horizontal="center" vertical="center" wrapText="1"/>
    </xf>
    <xf numFmtId="0" fontId="5" fillId="0" borderId="4" xfId="0" applyFont="1" applyBorder="1" applyAlignment="1">
      <alignment horizontal="center" vertical="center" wrapText="1"/>
    </xf>
    <xf numFmtId="0" fontId="2" fillId="0" borderId="4" xfId="0" applyFont="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164" fontId="2" fillId="0" borderId="4" xfId="0" applyNumberFormat="1" applyFont="1" applyBorder="1" applyAlignment="1">
      <alignment horizontal="right" vertical="top"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2" xfId="0" applyFont="1" applyBorder="1" applyAlignment="1">
      <alignment horizontal="center" vertical="center" wrapText="1"/>
    </xf>
    <xf numFmtId="164" fontId="2" fillId="0" borderId="2" xfId="0" applyNumberFormat="1" applyFont="1" applyBorder="1" applyAlignment="1">
      <alignment horizontal="right" vertical="center" wrapText="1"/>
    </xf>
    <xf numFmtId="164" fontId="2" fillId="0" borderId="5" xfId="0" applyNumberFormat="1" applyFont="1" applyBorder="1" applyAlignment="1">
      <alignment horizontal="right" vertical="center" wrapText="1"/>
    </xf>
    <xf numFmtId="0" fontId="8" fillId="0" borderId="0" xfId="0" applyFont="1"/>
    <xf numFmtId="0" fontId="2" fillId="0" borderId="11"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0" borderId="4" xfId="0" applyFont="1" applyBorder="1" applyAlignment="1">
      <alignment vertical="top" wrapText="1"/>
    </xf>
    <xf numFmtId="41" fontId="2" fillId="0" borderId="4"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49" fontId="2" fillId="0" borderId="4" xfId="0" applyNumberFormat="1" applyFont="1" applyBorder="1" applyAlignment="1">
      <alignment horizontal="center" vertical="top" wrapText="1"/>
    </xf>
    <xf numFmtId="0" fontId="2" fillId="0" borderId="4" xfId="0" applyFont="1" applyBorder="1" applyAlignment="1">
      <alignment horizontal="left" vertical="top" wrapText="1"/>
    </xf>
    <xf numFmtId="164" fontId="1" fillId="0" borderId="2" xfId="0" applyNumberFormat="1" applyFont="1" applyFill="1" applyBorder="1" applyAlignment="1">
      <alignment horizontal="right" vertical="center" wrapText="1"/>
    </xf>
    <xf numFmtId="164" fontId="1" fillId="0" borderId="3" xfId="0" applyNumberFormat="1" applyFont="1" applyFill="1" applyBorder="1" applyAlignment="1">
      <alignment horizontal="right" vertical="center" wrapText="1"/>
    </xf>
    <xf numFmtId="164" fontId="1" fillId="0" borderId="1" xfId="0" applyNumberFormat="1" applyFont="1" applyFill="1" applyBorder="1" applyAlignment="1">
      <alignment horizontal="right" vertical="center" wrapText="1"/>
    </xf>
    <xf numFmtId="164" fontId="9" fillId="0" borderId="1" xfId="0" applyNumberFormat="1" applyFont="1" applyBorder="1" applyAlignment="1">
      <alignment horizontal="right" vertical="top" wrapText="1"/>
    </xf>
    <xf numFmtId="0" fontId="9" fillId="0" borderId="4" xfId="0" applyFont="1" applyBorder="1" applyAlignment="1">
      <alignment vertical="top" wrapText="1"/>
    </xf>
    <xf numFmtId="165" fontId="9" fillId="0" borderId="4" xfId="0" applyNumberFormat="1" applyFont="1" applyBorder="1" applyAlignment="1">
      <alignment vertical="top" wrapText="1"/>
    </xf>
    <xf numFmtId="2" fontId="9" fillId="0" borderId="4" xfId="0" applyNumberFormat="1" applyFont="1" applyBorder="1" applyAlignment="1">
      <alignment vertical="top" wrapText="1"/>
    </xf>
    <xf numFmtId="4" fontId="10" fillId="0" borderId="0" xfId="0" applyNumberFormat="1" applyFont="1" applyAlignment="1">
      <alignment vertical="top"/>
    </xf>
    <xf numFmtId="49" fontId="2" fillId="0" borderId="4" xfId="0" applyNumberFormat="1" applyFont="1" applyBorder="1" applyAlignment="1">
      <alignment horizontal="center" vertical="top" wrapText="1"/>
    </xf>
    <xf numFmtId="0" fontId="2" fillId="0" borderId="4" xfId="0" applyFont="1" applyBorder="1" applyAlignment="1">
      <alignment vertical="top" wrapText="1"/>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49" fontId="2" fillId="0" borderId="4" xfId="0" applyNumberFormat="1" applyFont="1" applyBorder="1" applyAlignment="1">
      <alignment horizontal="center" vertical="top" wrapText="1"/>
    </xf>
    <xf numFmtId="0" fontId="2" fillId="0" borderId="4" xfId="0" applyFont="1" applyBorder="1" applyAlignment="1">
      <alignment vertical="top" wrapText="1"/>
    </xf>
    <xf numFmtId="0" fontId="2" fillId="0" borderId="4" xfId="0" applyFont="1" applyBorder="1" applyAlignment="1">
      <alignment horizontal="left" vertical="top" wrapText="1"/>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1" xfId="0" applyFont="1" applyBorder="1" applyAlignment="1">
      <alignment horizontal="lef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vertical="top" wrapText="1"/>
    </xf>
    <xf numFmtId="49" fontId="1" fillId="0" borderId="1" xfId="0" applyNumberFormat="1" applyFont="1" applyBorder="1" applyAlignment="1">
      <alignment horizontal="center" vertical="top" wrapText="1"/>
    </xf>
    <xf numFmtId="49" fontId="1" fillId="0" borderId="2" xfId="0" applyNumberFormat="1" applyFont="1" applyBorder="1" applyAlignment="1">
      <alignment horizontal="center" vertical="top" wrapText="1"/>
    </xf>
    <xf numFmtId="49" fontId="1" fillId="0" borderId="3" xfId="0" applyNumberFormat="1" applyFont="1" applyBorder="1" applyAlignment="1">
      <alignment horizontal="center" vertical="top" wrapText="1"/>
    </xf>
    <xf numFmtId="49" fontId="2" fillId="0" borderId="1" xfId="0" applyNumberFormat="1" applyFont="1" applyBorder="1" applyAlignment="1">
      <alignment horizontal="center" vertical="top" wrapText="1"/>
    </xf>
    <xf numFmtId="49" fontId="2" fillId="0" borderId="2" xfId="0" applyNumberFormat="1" applyFont="1" applyBorder="1" applyAlignment="1">
      <alignment horizontal="center" vertical="top" wrapText="1"/>
    </xf>
    <xf numFmtId="49" fontId="2" fillId="0" borderId="3" xfId="0" applyNumberFormat="1" applyFont="1" applyBorder="1" applyAlignment="1">
      <alignment horizontal="center" vertical="top"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4" fillId="0" borderId="0" xfId="0" applyFont="1" applyAlignment="1">
      <alignment horizontal="center" vertical="center"/>
    </xf>
    <xf numFmtId="164" fontId="2" fillId="0" borderId="4"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3" fillId="0" borderId="0" xfId="0" applyFont="1" applyAlignment="1">
      <alignment horizontal="right"/>
    </xf>
    <xf numFmtId="0" fontId="2" fillId="0" borderId="1" xfId="0" applyFont="1" applyBorder="1" applyAlignment="1">
      <alignment horizontal="center" vertical="center" wrapText="1"/>
    </xf>
    <xf numFmtId="0" fontId="1" fillId="0" borderId="3" xfId="0" applyFont="1" applyBorder="1" applyAlignment="1">
      <alignment vertical="top" wrapText="1"/>
    </xf>
    <xf numFmtId="41" fontId="2" fillId="0" borderId="4" xfId="0" applyNumberFormat="1" applyFont="1" applyBorder="1" applyAlignment="1">
      <alignment horizontal="center" vertical="center" wrapText="1"/>
    </xf>
    <xf numFmtId="41" fontId="2" fillId="0" borderId="3" xfId="0" applyNumberFormat="1" applyFont="1" applyBorder="1" applyAlignment="1">
      <alignment horizontal="center" vertical="top" wrapText="1"/>
    </xf>
    <xf numFmtId="41" fontId="2" fillId="0" borderId="4" xfId="0" applyNumberFormat="1" applyFont="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8"/>
  <sheetViews>
    <sheetView tabSelected="1" view="pageBreakPreview" topLeftCell="A129" zoomScale="120" zoomScaleNormal="110" zoomScaleSheetLayoutView="120" workbookViewId="0">
      <selection activeCell="D159" sqref="D159"/>
    </sheetView>
  </sheetViews>
  <sheetFormatPr defaultColWidth="9.140625" defaultRowHeight="15" x14ac:dyDescent="0.25"/>
  <cols>
    <col min="1" max="1" width="5.5703125" style="1" customWidth="1"/>
    <col min="2" max="2" width="32.42578125" style="2" customWidth="1"/>
    <col min="3" max="3" width="18.28515625" style="2" customWidth="1"/>
    <col min="4" max="4" width="8.85546875" style="2" customWidth="1"/>
    <col min="5" max="5" width="8.85546875" style="25" customWidth="1"/>
    <col min="6" max="6" width="6.7109375" style="25" customWidth="1"/>
    <col min="7" max="7" width="8" style="25" customWidth="1"/>
    <col min="8" max="8" width="9.28515625" style="25" customWidth="1"/>
    <col min="9" max="9" width="8.5703125" style="25" customWidth="1"/>
    <col min="10" max="10" width="8.140625" style="2" customWidth="1"/>
    <col min="11" max="16384" width="9.140625" style="2"/>
  </cols>
  <sheetData>
    <row r="1" spans="1:21" ht="15.75" hidden="1" x14ac:dyDescent="0.25">
      <c r="A1" s="87" t="s">
        <v>25</v>
      </c>
      <c r="B1" s="87"/>
      <c r="C1" s="87"/>
      <c r="D1" s="87"/>
      <c r="E1" s="87"/>
      <c r="F1" s="87"/>
      <c r="G1" s="87"/>
      <c r="H1" s="87"/>
      <c r="I1" s="87"/>
    </row>
    <row r="2" spans="1:21" ht="15.75" hidden="1" x14ac:dyDescent="0.25">
      <c r="A2" s="87" t="s">
        <v>26</v>
      </c>
      <c r="B2" s="87"/>
      <c r="C2" s="87"/>
      <c r="D2" s="87"/>
      <c r="E2" s="87"/>
      <c r="F2" s="87"/>
      <c r="G2" s="87"/>
      <c r="H2" s="87"/>
      <c r="I2" s="87"/>
      <c r="U2" s="2" t="s">
        <v>17</v>
      </c>
    </row>
    <row r="3" spans="1:21" ht="15.75" hidden="1" x14ac:dyDescent="0.25">
      <c r="A3" s="87" t="s">
        <v>27</v>
      </c>
      <c r="B3" s="87"/>
      <c r="C3" s="87"/>
      <c r="D3" s="87"/>
      <c r="E3" s="87"/>
      <c r="F3" s="87"/>
      <c r="G3" s="87"/>
      <c r="H3" s="87"/>
      <c r="I3" s="87"/>
    </row>
    <row r="4" spans="1:21" ht="15.75" hidden="1" x14ac:dyDescent="0.25">
      <c r="A4" s="87" t="s">
        <v>28</v>
      </c>
      <c r="B4" s="87"/>
      <c r="C4" s="87"/>
      <c r="D4" s="87"/>
      <c r="E4" s="87"/>
      <c r="F4" s="87"/>
      <c r="G4" s="87"/>
      <c r="H4" s="87"/>
      <c r="I4" s="87"/>
    </row>
    <row r="5" spans="1:21" ht="15.75" x14ac:dyDescent="0.25">
      <c r="A5" s="87" t="s">
        <v>25</v>
      </c>
      <c r="B5" s="87"/>
      <c r="C5" s="87"/>
      <c r="D5" s="87"/>
      <c r="E5" s="87"/>
      <c r="F5" s="87"/>
      <c r="G5" s="87"/>
      <c r="H5" s="87"/>
      <c r="I5" s="87"/>
    </row>
    <row r="6" spans="1:21" ht="15.75" x14ac:dyDescent="0.25">
      <c r="A6" s="87" t="s">
        <v>26</v>
      </c>
      <c r="B6" s="87"/>
      <c r="C6" s="87"/>
      <c r="D6" s="87"/>
      <c r="E6" s="87"/>
      <c r="F6" s="87"/>
      <c r="G6" s="87"/>
      <c r="H6" s="87"/>
      <c r="I6" s="87"/>
      <c r="U6" s="2" t="s">
        <v>17</v>
      </c>
    </row>
    <row r="7" spans="1:21" ht="15.75" x14ac:dyDescent="0.25">
      <c r="A7" s="87" t="s">
        <v>27</v>
      </c>
      <c r="B7" s="87"/>
      <c r="C7" s="87"/>
      <c r="D7" s="87"/>
      <c r="E7" s="87"/>
      <c r="F7" s="87"/>
      <c r="G7" s="87"/>
      <c r="H7" s="87"/>
      <c r="I7" s="87"/>
    </row>
    <row r="8" spans="1:21" ht="15.75" x14ac:dyDescent="0.25">
      <c r="A8" s="87" t="s">
        <v>28</v>
      </c>
      <c r="B8" s="87"/>
      <c r="C8" s="87"/>
      <c r="D8" s="87"/>
      <c r="E8" s="87"/>
      <c r="F8" s="87"/>
      <c r="G8" s="87"/>
      <c r="H8" s="87"/>
      <c r="I8" s="87"/>
    </row>
    <row r="9" spans="1:21" ht="14.25" customHeight="1" x14ac:dyDescent="0.25">
      <c r="B9" s="9"/>
      <c r="C9" s="9"/>
      <c r="D9" s="9"/>
      <c r="E9" s="10"/>
      <c r="F9" s="10"/>
      <c r="G9" s="10"/>
      <c r="H9" s="10"/>
      <c r="I9" s="10"/>
    </row>
    <row r="10" spans="1:21" ht="15" customHeight="1" x14ac:dyDescent="0.25">
      <c r="A10" s="84" t="s">
        <v>9</v>
      </c>
      <c r="B10" s="84"/>
      <c r="C10" s="84"/>
      <c r="D10" s="84"/>
      <c r="E10" s="84"/>
      <c r="F10" s="84"/>
      <c r="G10" s="84"/>
      <c r="H10" s="84"/>
      <c r="I10" s="84"/>
    </row>
    <row r="11" spans="1:21" ht="16.5" customHeight="1" x14ac:dyDescent="0.25">
      <c r="A11" s="84" t="s">
        <v>10</v>
      </c>
      <c r="B11" s="84"/>
      <c r="C11" s="84"/>
      <c r="D11" s="84"/>
      <c r="E11" s="84"/>
      <c r="F11" s="84"/>
      <c r="G11" s="84"/>
      <c r="H11" s="84"/>
      <c r="I11" s="84"/>
    </row>
    <row r="12" spans="1:21" ht="16.5" customHeight="1" x14ac:dyDescent="0.25">
      <c r="A12" s="84" t="s">
        <v>24</v>
      </c>
      <c r="B12" s="84"/>
      <c r="C12" s="84"/>
      <c r="D12" s="84"/>
      <c r="E12" s="84"/>
      <c r="F12" s="84"/>
      <c r="G12" s="84"/>
      <c r="H12" s="84"/>
      <c r="I12" s="84"/>
    </row>
    <row r="13" spans="1:21" ht="7.5" customHeight="1" x14ac:dyDescent="0.25">
      <c r="A13" s="84"/>
      <c r="B13" s="84"/>
      <c r="C13" s="84"/>
      <c r="D13" s="84"/>
      <c r="E13" s="84"/>
      <c r="F13" s="84"/>
      <c r="G13" s="84"/>
      <c r="H13" s="84"/>
      <c r="I13" s="84"/>
    </row>
    <row r="14" spans="1:21" ht="15" customHeight="1" x14ac:dyDescent="0.25">
      <c r="A14" s="90" t="s">
        <v>8</v>
      </c>
      <c r="B14" s="86" t="s">
        <v>53</v>
      </c>
      <c r="C14" s="86" t="s">
        <v>0</v>
      </c>
      <c r="D14" s="86" t="s">
        <v>50</v>
      </c>
      <c r="E14" s="85" t="s">
        <v>1</v>
      </c>
      <c r="F14" s="85"/>
      <c r="G14" s="85"/>
      <c r="H14" s="85"/>
      <c r="I14" s="85"/>
    </row>
    <row r="15" spans="1:21" ht="9" customHeight="1" x14ac:dyDescent="0.25">
      <c r="A15" s="90"/>
      <c r="B15" s="86"/>
      <c r="C15" s="86"/>
      <c r="D15" s="86"/>
      <c r="E15" s="85"/>
      <c r="F15" s="85"/>
      <c r="G15" s="85"/>
      <c r="H15" s="85"/>
      <c r="I15" s="85"/>
    </row>
    <row r="16" spans="1:21" ht="36" customHeight="1" x14ac:dyDescent="0.25">
      <c r="A16" s="90"/>
      <c r="B16" s="86"/>
      <c r="C16" s="86"/>
      <c r="D16" s="88"/>
      <c r="E16" s="11" t="s">
        <v>2</v>
      </c>
      <c r="F16" s="11" t="s">
        <v>19</v>
      </c>
      <c r="G16" s="11" t="s">
        <v>3</v>
      </c>
      <c r="H16" s="11" t="s">
        <v>4</v>
      </c>
      <c r="I16" s="11" t="s">
        <v>21</v>
      </c>
    </row>
    <row r="17" spans="1:9" ht="12.75" customHeight="1" x14ac:dyDescent="0.25">
      <c r="A17" s="46">
        <v>1</v>
      </c>
      <c r="B17" s="47">
        <v>2</v>
      </c>
      <c r="C17" s="47">
        <v>3</v>
      </c>
      <c r="D17" s="47">
        <v>4</v>
      </c>
      <c r="E17" s="47">
        <v>5</v>
      </c>
      <c r="F17" s="47">
        <v>6</v>
      </c>
      <c r="G17" s="47">
        <v>7</v>
      </c>
      <c r="H17" s="47">
        <v>8</v>
      </c>
      <c r="I17" s="29">
        <v>9</v>
      </c>
    </row>
    <row r="18" spans="1:9" ht="15" customHeight="1" x14ac:dyDescent="0.25">
      <c r="A18" s="91"/>
      <c r="B18" s="71" t="s">
        <v>5</v>
      </c>
      <c r="C18" s="89" t="s">
        <v>6</v>
      </c>
      <c r="D18" s="35">
        <v>2022</v>
      </c>
      <c r="E18" s="13">
        <f>SUM(F18:I18)</f>
        <v>13146.899999999998</v>
      </c>
      <c r="F18" s="13"/>
      <c r="G18" s="13">
        <f>G27</f>
        <v>1826.2</v>
      </c>
      <c r="H18" s="13">
        <f>SUM(H27)</f>
        <v>11320.699999999997</v>
      </c>
      <c r="I18" s="13"/>
    </row>
    <row r="19" spans="1:9" ht="15" customHeight="1" x14ac:dyDescent="0.25">
      <c r="A19" s="92"/>
      <c r="B19" s="72"/>
      <c r="C19" s="74"/>
      <c r="D19" s="36">
        <v>2023</v>
      </c>
      <c r="E19" s="12">
        <f>SUM(F19:I19)</f>
        <v>17090</v>
      </c>
      <c r="F19" s="12"/>
      <c r="G19" s="12"/>
      <c r="H19" s="12">
        <f>SUM(H28)</f>
        <v>17090</v>
      </c>
      <c r="I19" s="12"/>
    </row>
    <row r="20" spans="1:9" ht="15" customHeight="1" x14ac:dyDescent="0.25">
      <c r="A20" s="92"/>
      <c r="B20" s="72"/>
      <c r="C20" s="74"/>
      <c r="D20" s="36">
        <v>2024</v>
      </c>
      <c r="E20" s="12">
        <f t="shared" ref="E20:E21" si="0">SUM(F20:I20)</f>
        <v>22818.2</v>
      </c>
      <c r="F20" s="12"/>
      <c r="G20" s="12"/>
      <c r="H20" s="12">
        <f>SUM(H29)</f>
        <v>22818.2</v>
      </c>
      <c r="I20" s="12"/>
    </row>
    <row r="21" spans="1:9" ht="15" customHeight="1" x14ac:dyDescent="0.25">
      <c r="A21" s="92"/>
      <c r="B21" s="72"/>
      <c r="C21" s="74"/>
      <c r="D21" s="36">
        <v>2025</v>
      </c>
      <c r="E21" s="12">
        <f t="shared" si="0"/>
        <v>25176</v>
      </c>
      <c r="F21" s="12"/>
      <c r="G21" s="12"/>
      <c r="H21" s="12">
        <f>SUM(H30)</f>
        <v>25176</v>
      </c>
      <c r="I21" s="12"/>
    </row>
    <row r="22" spans="1:9" ht="3" customHeight="1" x14ac:dyDescent="0.25">
      <c r="A22" s="92"/>
      <c r="B22" s="72"/>
      <c r="C22" s="74"/>
      <c r="D22" s="36"/>
      <c r="E22" s="12"/>
      <c r="F22" s="12"/>
      <c r="G22" s="12"/>
      <c r="H22" s="12"/>
      <c r="I22" s="12"/>
    </row>
    <row r="23" spans="1:9" ht="3" customHeight="1" x14ac:dyDescent="0.25">
      <c r="A23" s="92"/>
      <c r="B23" s="72"/>
      <c r="C23" s="74"/>
      <c r="D23" s="36"/>
      <c r="E23" s="12"/>
      <c r="F23" s="12"/>
      <c r="G23" s="12"/>
      <c r="H23" s="12"/>
      <c r="I23" s="12"/>
    </row>
    <row r="24" spans="1:9" ht="3" customHeight="1" x14ac:dyDescent="0.25">
      <c r="A24" s="92"/>
      <c r="B24" s="72"/>
      <c r="C24" s="74"/>
      <c r="D24" s="36"/>
      <c r="E24" s="12"/>
      <c r="F24" s="12"/>
      <c r="G24" s="12"/>
      <c r="H24" s="12"/>
      <c r="I24" s="12"/>
    </row>
    <row r="25" spans="1:9" ht="3" customHeight="1" x14ac:dyDescent="0.25">
      <c r="A25" s="92"/>
      <c r="B25" s="72"/>
      <c r="C25" s="74"/>
      <c r="D25" s="36"/>
      <c r="E25" s="12"/>
      <c r="F25" s="12"/>
      <c r="G25" s="12"/>
      <c r="H25" s="12"/>
      <c r="I25" s="12"/>
    </row>
    <row r="26" spans="1:9" ht="15" customHeight="1" x14ac:dyDescent="0.25">
      <c r="A26" s="92"/>
      <c r="B26" s="73"/>
      <c r="C26" s="74"/>
      <c r="D26" s="37" t="s">
        <v>70</v>
      </c>
      <c r="E26" s="14">
        <f>SUM(F26:I26)</f>
        <v>78231.099999999991</v>
      </c>
      <c r="F26" s="14"/>
      <c r="G26" s="14">
        <f>SUM(G18:G21)</f>
        <v>1826.2</v>
      </c>
      <c r="H26" s="14">
        <f>SUM(H18:H21)</f>
        <v>76404.899999999994</v>
      </c>
      <c r="I26" s="14"/>
    </row>
    <row r="27" spans="1:9" ht="12" customHeight="1" x14ac:dyDescent="0.25">
      <c r="A27" s="68"/>
      <c r="B27" s="71" t="s">
        <v>55</v>
      </c>
      <c r="C27" s="74" t="s">
        <v>6</v>
      </c>
      <c r="D27" s="35">
        <v>2022</v>
      </c>
      <c r="E27" s="13">
        <f>SUM(F27:I27)</f>
        <v>13146.899999999998</v>
      </c>
      <c r="F27" s="13"/>
      <c r="G27" s="13">
        <f>G33</f>
        <v>1826.2</v>
      </c>
      <c r="H27" s="13">
        <f>SUM(H33)</f>
        <v>11320.699999999997</v>
      </c>
      <c r="I27" s="13"/>
    </row>
    <row r="28" spans="1:9" ht="12" customHeight="1" x14ac:dyDescent="0.25">
      <c r="A28" s="69"/>
      <c r="B28" s="72"/>
      <c r="C28" s="74"/>
      <c r="D28" s="36">
        <v>2023</v>
      </c>
      <c r="E28" s="12">
        <f t="shared" ref="E28:E29" si="1">SUM(F28:I28)</f>
        <v>17090</v>
      </c>
      <c r="F28" s="12"/>
      <c r="G28" s="12"/>
      <c r="H28" s="12">
        <f>SUM(H34)</f>
        <v>17090</v>
      </c>
      <c r="I28" s="12"/>
    </row>
    <row r="29" spans="1:9" ht="12" customHeight="1" x14ac:dyDescent="0.25">
      <c r="A29" s="69"/>
      <c r="B29" s="72"/>
      <c r="C29" s="74"/>
      <c r="D29" s="36">
        <v>2024</v>
      </c>
      <c r="E29" s="12">
        <f t="shared" si="1"/>
        <v>22818.2</v>
      </c>
      <c r="F29" s="12"/>
      <c r="G29" s="12"/>
      <c r="H29" s="12">
        <f>SUM(H35)</f>
        <v>22818.2</v>
      </c>
      <c r="I29" s="12"/>
    </row>
    <row r="30" spans="1:9" ht="12" customHeight="1" x14ac:dyDescent="0.25">
      <c r="A30" s="69"/>
      <c r="B30" s="72"/>
      <c r="C30" s="74"/>
      <c r="D30" s="28">
        <v>2025</v>
      </c>
      <c r="E30" s="12">
        <f t="shared" ref="E30" si="2">SUM(F30:I30)</f>
        <v>25176</v>
      </c>
      <c r="F30" s="12"/>
      <c r="G30" s="12"/>
      <c r="H30" s="12">
        <f>SUM(H36)</f>
        <v>25176</v>
      </c>
      <c r="I30" s="12"/>
    </row>
    <row r="31" spans="1:9" ht="3" customHeight="1" x14ac:dyDescent="0.25">
      <c r="A31" s="69"/>
      <c r="B31" s="72"/>
      <c r="C31" s="74"/>
      <c r="D31" s="36"/>
      <c r="E31" s="12"/>
      <c r="F31" s="12"/>
      <c r="G31" s="12"/>
      <c r="H31" s="12"/>
      <c r="I31" s="12"/>
    </row>
    <row r="32" spans="1:9" ht="12" customHeight="1" x14ac:dyDescent="0.25">
      <c r="A32" s="70"/>
      <c r="B32" s="73"/>
      <c r="C32" s="74"/>
      <c r="D32" s="37" t="s">
        <v>70</v>
      </c>
      <c r="E32" s="14">
        <f>SUM(F32:I32)</f>
        <v>53055.099999999991</v>
      </c>
      <c r="F32" s="16"/>
      <c r="G32" s="14">
        <f>SUM(G38)</f>
        <v>1826.2</v>
      </c>
      <c r="H32" s="14">
        <f>SUM(H38)</f>
        <v>51228.899999999994</v>
      </c>
      <c r="I32" s="14"/>
    </row>
    <row r="33" spans="1:9" ht="11.1" customHeight="1" x14ac:dyDescent="0.25">
      <c r="A33" s="68" t="s">
        <v>54</v>
      </c>
      <c r="B33" s="71" t="s">
        <v>60</v>
      </c>
      <c r="C33" s="74" t="s">
        <v>6</v>
      </c>
      <c r="D33" s="35">
        <v>2022</v>
      </c>
      <c r="E33" s="13">
        <f>SUM(F33:I33)</f>
        <v>13146.899999999998</v>
      </c>
      <c r="F33" s="13"/>
      <c r="G33" s="13">
        <f>G39+G83+G113+G151+G171+G181</f>
        <v>1826.2</v>
      </c>
      <c r="H33" s="13">
        <f>SUM(H39+H83+H113+H171+H151+H181)</f>
        <v>11320.699999999997</v>
      </c>
      <c r="I33" s="13"/>
    </row>
    <row r="34" spans="1:9" ht="11.1" customHeight="1" x14ac:dyDescent="0.25">
      <c r="A34" s="69"/>
      <c r="B34" s="72"/>
      <c r="C34" s="74"/>
      <c r="D34" s="36">
        <v>2023</v>
      </c>
      <c r="E34" s="12">
        <f t="shared" ref="E34:E35" si="3">SUM(F34:I34)</f>
        <v>17090</v>
      </c>
      <c r="F34" s="12"/>
      <c r="G34" s="12"/>
      <c r="H34" s="12">
        <f>H40+H84+H114+H152+H172</f>
        <v>17090</v>
      </c>
      <c r="I34" s="52"/>
    </row>
    <row r="35" spans="1:9" ht="11.1" customHeight="1" x14ac:dyDescent="0.25">
      <c r="A35" s="69"/>
      <c r="B35" s="72"/>
      <c r="C35" s="74"/>
      <c r="D35" s="36">
        <v>2024</v>
      </c>
      <c r="E35" s="12">
        <f t="shared" si="3"/>
        <v>22818.2</v>
      </c>
      <c r="F35" s="12"/>
      <c r="G35" s="12"/>
      <c r="H35" s="12">
        <f>H41+H85+H115+H153</f>
        <v>22818.2</v>
      </c>
      <c r="I35" s="52"/>
    </row>
    <row r="36" spans="1:9" ht="11.1" customHeight="1" x14ac:dyDescent="0.25">
      <c r="A36" s="69"/>
      <c r="B36" s="72"/>
      <c r="C36" s="74"/>
      <c r="D36" s="28">
        <v>2025</v>
      </c>
      <c r="E36" s="12">
        <f t="shared" ref="E36" si="4">SUM(F36:I36)</f>
        <v>25176</v>
      </c>
      <c r="F36" s="12"/>
      <c r="G36" s="12"/>
      <c r="H36" s="12">
        <f>SUM(H42+H86+H116+H154)</f>
        <v>25176</v>
      </c>
      <c r="I36" s="52"/>
    </row>
    <row r="37" spans="1:9" ht="3" customHeight="1" x14ac:dyDescent="0.25">
      <c r="A37" s="69"/>
      <c r="B37" s="72"/>
      <c r="C37" s="74"/>
      <c r="D37" s="36"/>
      <c r="E37" s="12"/>
      <c r="F37" s="12"/>
      <c r="G37" s="12"/>
      <c r="H37" s="12"/>
      <c r="I37" s="52"/>
    </row>
    <row r="38" spans="1:9" ht="11.1" customHeight="1" x14ac:dyDescent="0.25">
      <c r="A38" s="70"/>
      <c r="B38" s="73"/>
      <c r="C38" s="74"/>
      <c r="D38" s="37" t="s">
        <v>70</v>
      </c>
      <c r="E38" s="14">
        <f>SUM(F38:I38)</f>
        <v>53055.099999999991</v>
      </c>
      <c r="F38" s="16"/>
      <c r="G38" s="14">
        <f>SUM(G33:G35)</f>
        <v>1826.2</v>
      </c>
      <c r="H38" s="14">
        <f>SUM(H33:H35)</f>
        <v>51228.899999999994</v>
      </c>
      <c r="I38" s="53"/>
    </row>
    <row r="39" spans="1:9" s="41" customFormat="1" ht="11.1" customHeight="1" x14ac:dyDescent="0.25">
      <c r="A39" s="75" t="s">
        <v>11</v>
      </c>
      <c r="B39" s="71" t="s">
        <v>33</v>
      </c>
      <c r="C39" s="71" t="s">
        <v>6</v>
      </c>
      <c r="D39" s="36">
        <v>2022</v>
      </c>
      <c r="E39" s="12">
        <f>SUM(F39:I39)</f>
        <v>1141</v>
      </c>
      <c r="F39" s="15"/>
      <c r="G39" s="15"/>
      <c r="H39" s="12">
        <f>H47+H75+H67</f>
        <v>1141</v>
      </c>
      <c r="I39" s="54"/>
    </row>
    <row r="40" spans="1:9" s="41" customFormat="1" ht="11.1" customHeight="1" x14ac:dyDescent="0.25">
      <c r="A40" s="76"/>
      <c r="B40" s="72"/>
      <c r="C40" s="72"/>
      <c r="D40" s="36">
        <v>2023</v>
      </c>
      <c r="E40" s="12">
        <f t="shared" ref="E40:E41" si="5">SUM(F40:I40)</f>
        <v>3925.1</v>
      </c>
      <c r="F40" s="15"/>
      <c r="G40" s="15"/>
      <c r="H40" s="12">
        <f>H48+H53+H55+H56+H68+H76</f>
        <v>3925.1</v>
      </c>
      <c r="I40" s="52"/>
    </row>
    <row r="41" spans="1:9" s="41" customFormat="1" ht="11.1" customHeight="1" x14ac:dyDescent="0.25">
      <c r="A41" s="76"/>
      <c r="B41" s="72"/>
      <c r="C41" s="72"/>
      <c r="D41" s="36">
        <v>2024</v>
      </c>
      <c r="E41" s="12">
        <f t="shared" si="5"/>
        <v>4516.6000000000004</v>
      </c>
      <c r="F41" s="15"/>
      <c r="G41" s="15"/>
      <c r="H41" s="12">
        <f>H49+H58+H61+H69+H77</f>
        <v>4516.6000000000004</v>
      </c>
      <c r="I41" s="52"/>
    </row>
    <row r="42" spans="1:9" s="41" customFormat="1" ht="11.1" customHeight="1" x14ac:dyDescent="0.25">
      <c r="A42" s="76"/>
      <c r="B42" s="72"/>
      <c r="C42" s="72"/>
      <c r="D42" s="36">
        <v>2025</v>
      </c>
      <c r="E42" s="12">
        <f t="shared" ref="E42" si="6">SUM(F42:I42)</f>
        <v>7557.8</v>
      </c>
      <c r="F42" s="15"/>
      <c r="G42" s="15"/>
      <c r="H42" s="12">
        <f>SUM(H50+H59+H60+H62+H70+H78)</f>
        <v>7557.8</v>
      </c>
      <c r="I42" s="52"/>
    </row>
    <row r="43" spans="1:9" s="41" customFormat="1" ht="3" customHeight="1" x14ac:dyDescent="0.25">
      <c r="A43" s="76"/>
      <c r="B43" s="72"/>
      <c r="C43" s="72"/>
      <c r="D43" s="36"/>
      <c r="E43" s="12"/>
      <c r="F43" s="15"/>
      <c r="G43" s="15"/>
      <c r="H43" s="12"/>
      <c r="I43" s="12"/>
    </row>
    <row r="44" spans="1:9" s="41" customFormat="1" ht="3" customHeight="1" x14ac:dyDescent="0.25">
      <c r="A44" s="76"/>
      <c r="B44" s="72"/>
      <c r="C44" s="72"/>
      <c r="D44" s="36"/>
      <c r="E44" s="12"/>
      <c r="F44" s="15"/>
      <c r="G44" s="15"/>
      <c r="H44" s="12"/>
      <c r="I44" s="12"/>
    </row>
    <row r="45" spans="1:9" s="41" customFormat="1" ht="3" customHeight="1" x14ac:dyDescent="0.25">
      <c r="A45" s="76"/>
      <c r="B45" s="72"/>
      <c r="C45" s="72"/>
      <c r="D45" s="36"/>
      <c r="E45" s="12"/>
      <c r="F45" s="15"/>
      <c r="G45" s="15"/>
      <c r="H45" s="12"/>
      <c r="I45" s="12"/>
    </row>
    <row r="46" spans="1:9" s="41" customFormat="1" ht="3" customHeight="1" x14ac:dyDescent="0.25">
      <c r="A46" s="77"/>
      <c r="B46" s="73"/>
      <c r="C46" s="73"/>
      <c r="D46" s="37"/>
      <c r="E46" s="14"/>
      <c r="F46" s="16"/>
      <c r="G46" s="16"/>
      <c r="H46" s="14"/>
      <c r="I46" s="14"/>
    </row>
    <row r="47" spans="1:9" ht="11.1" customHeight="1" x14ac:dyDescent="0.25">
      <c r="A47" s="78" t="s">
        <v>34</v>
      </c>
      <c r="B47" s="81" t="s">
        <v>15</v>
      </c>
      <c r="C47" s="81" t="s">
        <v>6</v>
      </c>
      <c r="D47" s="32">
        <v>2022</v>
      </c>
      <c r="E47" s="7">
        <f>SUM(F47:I47)</f>
        <v>1000</v>
      </c>
      <c r="F47" s="7"/>
      <c r="G47" s="19"/>
      <c r="H47" s="7">
        <f>200+800</f>
        <v>1000</v>
      </c>
      <c r="I47" s="5"/>
    </row>
    <row r="48" spans="1:9" ht="11.1" customHeight="1" x14ac:dyDescent="0.25">
      <c r="A48" s="79"/>
      <c r="B48" s="82"/>
      <c r="C48" s="82"/>
      <c r="D48" s="38">
        <v>2023</v>
      </c>
      <c r="E48" s="39">
        <f>SUM(F48:I48)</f>
        <v>1198.4000000000001</v>
      </c>
      <c r="F48" s="40"/>
      <c r="G48" s="40"/>
      <c r="H48" s="39">
        <v>1198.4000000000001</v>
      </c>
      <c r="I48" s="39"/>
    </row>
    <row r="49" spans="1:10" ht="11.1" customHeight="1" x14ac:dyDescent="0.25">
      <c r="A49" s="79"/>
      <c r="B49" s="82"/>
      <c r="C49" s="82"/>
      <c r="D49" s="32">
        <v>2024</v>
      </c>
      <c r="E49" s="39">
        <f t="shared" ref="E49:E50" si="7">SUM(F49:I49)</f>
        <v>1700</v>
      </c>
      <c r="F49" s="7"/>
      <c r="G49" s="19"/>
      <c r="H49" s="7">
        <v>1700</v>
      </c>
      <c r="I49" s="7"/>
    </row>
    <row r="50" spans="1:10" ht="11.1" customHeight="1" x14ac:dyDescent="0.25">
      <c r="A50" s="79"/>
      <c r="B50" s="82"/>
      <c r="C50" s="82"/>
      <c r="D50" s="32">
        <v>2025</v>
      </c>
      <c r="E50" s="39">
        <f t="shared" si="7"/>
        <v>2500</v>
      </c>
      <c r="F50" s="7"/>
      <c r="G50" s="19"/>
      <c r="H50" s="7">
        <v>2500</v>
      </c>
      <c r="I50" s="7"/>
    </row>
    <row r="51" spans="1:10" ht="3" hidden="1" customHeight="1" x14ac:dyDescent="0.25">
      <c r="A51" s="79"/>
      <c r="B51" s="82"/>
      <c r="C51" s="82"/>
      <c r="D51" s="32"/>
      <c r="E51" s="7"/>
      <c r="F51" s="7"/>
      <c r="G51" s="19"/>
      <c r="H51" s="7"/>
      <c r="I51" s="7"/>
    </row>
    <row r="52" spans="1:10" ht="3" hidden="1" customHeight="1" x14ac:dyDescent="0.25">
      <c r="A52" s="80"/>
      <c r="B52" s="83"/>
      <c r="C52" s="83"/>
      <c r="D52" s="33"/>
      <c r="E52" s="17"/>
      <c r="F52" s="17"/>
      <c r="G52" s="26"/>
      <c r="H52" s="17"/>
      <c r="I52" s="7"/>
    </row>
    <row r="53" spans="1:10" ht="36" x14ac:dyDescent="0.25">
      <c r="A53" s="50" t="s">
        <v>35</v>
      </c>
      <c r="B53" s="45" t="s">
        <v>87</v>
      </c>
      <c r="C53" s="45" t="s">
        <v>6</v>
      </c>
      <c r="D53" s="30">
        <v>2023</v>
      </c>
      <c r="E53" s="34">
        <f t="shared" ref="E53:E59" si="8">SUM(F53:I53)</f>
        <v>1100</v>
      </c>
      <c r="F53" s="6"/>
      <c r="G53" s="4"/>
      <c r="H53" s="5">
        <v>1100</v>
      </c>
      <c r="I53" s="55"/>
    </row>
    <row r="54" spans="1:10" ht="36" hidden="1" x14ac:dyDescent="0.25">
      <c r="A54" s="50" t="s">
        <v>36</v>
      </c>
      <c r="B54" s="45" t="s">
        <v>75</v>
      </c>
      <c r="C54" s="45" t="s">
        <v>6</v>
      </c>
      <c r="D54" s="30">
        <v>2023</v>
      </c>
      <c r="E54" s="34">
        <f t="shared" si="8"/>
        <v>0</v>
      </c>
      <c r="F54" s="45"/>
      <c r="G54" s="4"/>
      <c r="H54" s="4">
        <v>0</v>
      </c>
      <c r="I54" s="56"/>
    </row>
    <row r="55" spans="1:10" ht="36.75" customHeight="1" x14ac:dyDescent="0.25">
      <c r="A55" s="50" t="s">
        <v>36</v>
      </c>
      <c r="B55" s="45" t="s">
        <v>81</v>
      </c>
      <c r="C55" s="45" t="s">
        <v>6</v>
      </c>
      <c r="D55" s="30">
        <v>2023</v>
      </c>
      <c r="E55" s="34">
        <f t="shared" ref="E55" si="9">SUM(F55:I55)</f>
        <v>285</v>
      </c>
      <c r="F55" s="45"/>
      <c r="G55" s="4"/>
      <c r="H55" s="4">
        <v>285</v>
      </c>
      <c r="I55" s="56"/>
    </row>
    <row r="56" spans="1:10" ht="36" x14ac:dyDescent="0.25">
      <c r="A56" s="50" t="s">
        <v>37</v>
      </c>
      <c r="B56" s="45" t="s">
        <v>85</v>
      </c>
      <c r="C56" s="45" t="s">
        <v>6</v>
      </c>
      <c r="D56" s="30">
        <v>2023</v>
      </c>
      <c r="E56" s="34">
        <f t="shared" si="8"/>
        <v>1066.5999999999999</v>
      </c>
      <c r="F56" s="45"/>
      <c r="G56" s="4"/>
      <c r="H56" s="4">
        <v>1066.5999999999999</v>
      </c>
      <c r="I56" s="45"/>
    </row>
    <row r="57" spans="1:10" ht="36" hidden="1" x14ac:dyDescent="0.25">
      <c r="A57" s="50" t="s">
        <v>38</v>
      </c>
      <c r="B57" s="45" t="s">
        <v>31</v>
      </c>
      <c r="C57" s="51" t="s">
        <v>6</v>
      </c>
      <c r="D57" s="30">
        <v>2023</v>
      </c>
      <c r="E57" s="34">
        <f t="shared" si="8"/>
        <v>0</v>
      </c>
      <c r="F57" s="34"/>
      <c r="G57" s="34"/>
      <c r="H57" s="34">
        <v>0</v>
      </c>
      <c r="I57" s="34"/>
    </row>
    <row r="58" spans="1:10" ht="36" x14ac:dyDescent="0.25">
      <c r="A58" s="50" t="s">
        <v>38</v>
      </c>
      <c r="B58" s="45" t="s">
        <v>82</v>
      </c>
      <c r="C58" s="45" t="s">
        <v>6</v>
      </c>
      <c r="D58" s="30">
        <v>2024</v>
      </c>
      <c r="E58" s="34">
        <f>SUM(F58:I58)</f>
        <v>1516.6</v>
      </c>
      <c r="F58" s="45"/>
      <c r="G58" s="4"/>
      <c r="H58" s="4">
        <v>1516.6</v>
      </c>
      <c r="I58" s="57"/>
    </row>
    <row r="59" spans="1:10" ht="36" x14ac:dyDescent="0.25">
      <c r="A59" s="50" t="s">
        <v>39</v>
      </c>
      <c r="B59" s="45" t="s">
        <v>78</v>
      </c>
      <c r="C59" s="45" t="s">
        <v>6</v>
      </c>
      <c r="D59" s="30">
        <v>2025</v>
      </c>
      <c r="E59" s="34">
        <f t="shared" si="8"/>
        <v>1662.8</v>
      </c>
      <c r="F59" s="45"/>
      <c r="G59" s="4"/>
      <c r="H59" s="4">
        <v>1662.8</v>
      </c>
      <c r="I59" s="45"/>
    </row>
    <row r="60" spans="1:10" ht="39" customHeight="1" x14ac:dyDescent="0.25">
      <c r="A60" s="50" t="s">
        <v>40</v>
      </c>
      <c r="B60" s="45" t="s">
        <v>77</v>
      </c>
      <c r="C60" s="45" t="s">
        <v>6</v>
      </c>
      <c r="D60" s="30">
        <v>2025</v>
      </c>
      <c r="E60" s="34">
        <f t="shared" ref="E60" si="10">SUM(F60:I60)</f>
        <v>2095</v>
      </c>
      <c r="F60" s="45"/>
      <c r="G60" s="4"/>
      <c r="H60" s="4">
        <v>2095</v>
      </c>
      <c r="I60" s="58"/>
      <c r="J60" s="59"/>
    </row>
    <row r="61" spans="1:10" ht="11.1" customHeight="1" x14ac:dyDescent="0.25">
      <c r="A61" s="78" t="s">
        <v>76</v>
      </c>
      <c r="B61" s="81" t="s">
        <v>31</v>
      </c>
      <c r="C61" s="81" t="s">
        <v>6</v>
      </c>
      <c r="D61" s="32">
        <v>2024</v>
      </c>
      <c r="E61" s="5">
        <f t="shared" ref="E61:E62" si="11">SUM(F61:I61)</f>
        <v>1000</v>
      </c>
      <c r="F61" s="7"/>
      <c r="G61" s="19"/>
      <c r="H61" s="7">
        <v>1000</v>
      </c>
      <c r="I61" s="5"/>
    </row>
    <row r="62" spans="1:10" ht="11.1" customHeight="1" x14ac:dyDescent="0.25">
      <c r="A62" s="79"/>
      <c r="B62" s="82"/>
      <c r="C62" s="82"/>
      <c r="D62" s="38">
        <v>2025</v>
      </c>
      <c r="E62" s="7">
        <f t="shared" si="11"/>
        <v>1000</v>
      </c>
      <c r="F62" s="40"/>
      <c r="G62" s="40"/>
      <c r="H62" s="39">
        <v>1000</v>
      </c>
      <c r="I62" s="39"/>
    </row>
    <row r="63" spans="1:10" ht="3.95" customHeight="1" x14ac:dyDescent="0.25">
      <c r="A63" s="79"/>
      <c r="B63" s="82"/>
      <c r="C63" s="82"/>
      <c r="D63" s="32"/>
      <c r="E63" s="39"/>
      <c r="F63" s="7"/>
      <c r="G63" s="19"/>
      <c r="H63" s="7"/>
      <c r="I63" s="7"/>
    </row>
    <row r="64" spans="1:10" ht="3.95" customHeight="1" x14ac:dyDescent="0.25">
      <c r="A64" s="79"/>
      <c r="B64" s="82"/>
      <c r="C64" s="82"/>
      <c r="D64" s="32"/>
      <c r="E64" s="39"/>
      <c r="F64" s="7"/>
      <c r="G64" s="19"/>
      <c r="H64" s="7"/>
      <c r="I64" s="7"/>
    </row>
    <row r="65" spans="1:9" ht="3.95" customHeight="1" x14ac:dyDescent="0.25">
      <c r="A65" s="79"/>
      <c r="B65" s="82"/>
      <c r="C65" s="82"/>
      <c r="D65" s="32"/>
      <c r="E65" s="7"/>
      <c r="F65" s="7"/>
      <c r="G65" s="19"/>
      <c r="H65" s="7"/>
      <c r="I65" s="7"/>
    </row>
    <row r="66" spans="1:9" ht="3.95" customHeight="1" x14ac:dyDescent="0.25">
      <c r="A66" s="80"/>
      <c r="B66" s="83"/>
      <c r="C66" s="83"/>
      <c r="D66" s="33"/>
      <c r="E66" s="17"/>
      <c r="F66" s="17"/>
      <c r="G66" s="26"/>
      <c r="H66" s="17"/>
      <c r="I66" s="7"/>
    </row>
    <row r="67" spans="1:9" ht="11.1" customHeight="1" x14ac:dyDescent="0.25">
      <c r="A67" s="78" t="s">
        <v>83</v>
      </c>
      <c r="B67" s="81" t="s">
        <v>69</v>
      </c>
      <c r="C67" s="81" t="s">
        <v>6</v>
      </c>
      <c r="D67" s="42">
        <v>2022</v>
      </c>
      <c r="E67" s="7">
        <f t="shared" ref="E67:E70" si="12">SUM(F67:I67)</f>
        <v>45</v>
      </c>
      <c r="F67" s="6"/>
      <c r="G67" s="8"/>
      <c r="H67" s="5">
        <f>50+10+15-30</f>
        <v>45</v>
      </c>
      <c r="I67" s="5"/>
    </row>
    <row r="68" spans="1:9" ht="11.1" customHeight="1" x14ac:dyDescent="0.25">
      <c r="A68" s="79"/>
      <c r="B68" s="82"/>
      <c r="C68" s="82"/>
      <c r="D68" s="43">
        <v>2023</v>
      </c>
      <c r="E68" s="7">
        <f t="shared" si="12"/>
        <v>100</v>
      </c>
      <c r="F68" s="23"/>
      <c r="G68" s="19"/>
      <c r="H68" s="7">
        <v>100</v>
      </c>
      <c r="I68" s="7"/>
    </row>
    <row r="69" spans="1:9" ht="11.1" customHeight="1" x14ac:dyDescent="0.25">
      <c r="A69" s="79"/>
      <c r="B69" s="82"/>
      <c r="C69" s="82"/>
      <c r="D69" s="43">
        <v>2024</v>
      </c>
      <c r="E69" s="7">
        <f t="shared" si="12"/>
        <v>100</v>
      </c>
      <c r="F69" s="23"/>
      <c r="G69" s="19"/>
      <c r="H69" s="7">
        <v>100</v>
      </c>
      <c r="I69" s="7"/>
    </row>
    <row r="70" spans="1:9" ht="11.1" customHeight="1" x14ac:dyDescent="0.25">
      <c r="A70" s="79"/>
      <c r="B70" s="82"/>
      <c r="C70" s="82"/>
      <c r="D70" s="43">
        <v>2025</v>
      </c>
      <c r="E70" s="7">
        <f t="shared" si="12"/>
        <v>100</v>
      </c>
      <c r="F70" s="23"/>
      <c r="G70" s="19"/>
      <c r="H70" s="7">
        <v>100</v>
      </c>
      <c r="I70" s="7"/>
    </row>
    <row r="71" spans="1:9" ht="2.25" customHeight="1" x14ac:dyDescent="0.25">
      <c r="A71" s="79"/>
      <c r="B71" s="82"/>
      <c r="C71" s="82"/>
      <c r="D71" s="43"/>
      <c r="E71" s="7"/>
      <c r="F71" s="23"/>
      <c r="G71" s="19"/>
      <c r="H71" s="7"/>
      <c r="I71" s="7"/>
    </row>
    <row r="72" spans="1:9" ht="3" hidden="1" customHeight="1" x14ac:dyDescent="0.25">
      <c r="A72" s="79"/>
      <c r="B72" s="82"/>
      <c r="C72" s="82"/>
      <c r="D72" s="43"/>
      <c r="E72" s="7"/>
      <c r="F72" s="23"/>
      <c r="G72" s="19"/>
      <c r="H72" s="7"/>
      <c r="I72" s="7"/>
    </row>
    <row r="73" spans="1:9" ht="3" hidden="1" customHeight="1" x14ac:dyDescent="0.25">
      <c r="A73" s="79"/>
      <c r="B73" s="82"/>
      <c r="C73" s="82"/>
      <c r="D73" s="43"/>
      <c r="E73" s="7"/>
      <c r="F73" s="23"/>
      <c r="G73" s="19"/>
      <c r="H73" s="7"/>
      <c r="I73" s="7"/>
    </row>
    <row r="74" spans="1:9" ht="3" hidden="1" customHeight="1" x14ac:dyDescent="0.25">
      <c r="A74" s="80"/>
      <c r="B74" s="83"/>
      <c r="C74" s="83"/>
      <c r="D74" s="44"/>
      <c r="E74" s="17"/>
      <c r="F74" s="24"/>
      <c r="G74" s="26"/>
      <c r="H74" s="17"/>
      <c r="I74" s="17"/>
    </row>
    <row r="75" spans="1:9" ht="12.95" customHeight="1" x14ac:dyDescent="0.25">
      <c r="A75" s="78" t="s">
        <v>84</v>
      </c>
      <c r="B75" s="81" t="s">
        <v>7</v>
      </c>
      <c r="C75" s="81" t="s">
        <v>6</v>
      </c>
      <c r="D75" s="31">
        <v>2022</v>
      </c>
      <c r="E75" s="5">
        <f t="shared" ref="E75:E78" si="13">SUM(F75:I75)</f>
        <v>96</v>
      </c>
      <c r="F75" s="5"/>
      <c r="G75" s="8"/>
      <c r="H75" s="5">
        <f>20+20+15.8+145.7-105.5</f>
        <v>96</v>
      </c>
      <c r="I75" s="5"/>
    </row>
    <row r="76" spans="1:9" ht="12.95" customHeight="1" x14ac:dyDescent="0.25">
      <c r="A76" s="79"/>
      <c r="B76" s="82"/>
      <c r="C76" s="82"/>
      <c r="D76" s="32">
        <v>2023</v>
      </c>
      <c r="E76" s="7">
        <f t="shared" si="13"/>
        <v>175.1</v>
      </c>
      <c r="F76" s="7"/>
      <c r="G76" s="19"/>
      <c r="H76" s="7">
        <v>175.1</v>
      </c>
      <c r="I76" s="7"/>
    </row>
    <row r="77" spans="1:9" ht="12.95" customHeight="1" x14ac:dyDescent="0.25">
      <c r="A77" s="79"/>
      <c r="B77" s="82"/>
      <c r="C77" s="82"/>
      <c r="D77" s="32">
        <v>2024</v>
      </c>
      <c r="E77" s="7">
        <f t="shared" si="13"/>
        <v>200</v>
      </c>
      <c r="F77" s="7"/>
      <c r="G77" s="19"/>
      <c r="H77" s="7">
        <v>200</v>
      </c>
      <c r="I77" s="7"/>
    </row>
    <row r="78" spans="1:9" ht="12.95" customHeight="1" x14ac:dyDescent="0.25">
      <c r="A78" s="79"/>
      <c r="B78" s="82"/>
      <c r="C78" s="82"/>
      <c r="D78" s="32">
        <v>2025</v>
      </c>
      <c r="E78" s="7">
        <f t="shared" si="13"/>
        <v>200</v>
      </c>
      <c r="F78" s="7"/>
      <c r="G78" s="19"/>
      <c r="H78" s="7">
        <v>200</v>
      </c>
      <c r="I78" s="7"/>
    </row>
    <row r="79" spans="1:9" ht="3" hidden="1" customHeight="1" x14ac:dyDescent="0.25">
      <c r="A79" s="79"/>
      <c r="B79" s="82"/>
      <c r="C79" s="82"/>
      <c r="D79" s="32"/>
      <c r="E79" s="7"/>
      <c r="F79" s="7"/>
      <c r="G79" s="19"/>
      <c r="H79" s="7"/>
      <c r="I79" s="7"/>
    </row>
    <row r="80" spans="1:9" ht="3" hidden="1" customHeight="1" x14ac:dyDescent="0.25">
      <c r="A80" s="79"/>
      <c r="B80" s="82"/>
      <c r="C80" s="82"/>
      <c r="D80" s="32"/>
      <c r="E80" s="7"/>
      <c r="F80" s="7"/>
      <c r="G80" s="19"/>
      <c r="H80" s="7"/>
      <c r="I80" s="7"/>
    </row>
    <row r="81" spans="1:9" ht="3" hidden="1" customHeight="1" x14ac:dyDescent="0.25">
      <c r="A81" s="79"/>
      <c r="B81" s="82"/>
      <c r="C81" s="82"/>
      <c r="D81" s="32"/>
      <c r="E81" s="7"/>
      <c r="F81" s="7"/>
      <c r="G81" s="19"/>
      <c r="H81" s="7"/>
      <c r="I81" s="7"/>
    </row>
    <row r="82" spans="1:9" ht="3" hidden="1" customHeight="1" x14ac:dyDescent="0.25">
      <c r="A82" s="80"/>
      <c r="B82" s="83"/>
      <c r="C82" s="83"/>
      <c r="D82" s="33"/>
      <c r="E82" s="17"/>
      <c r="F82" s="17"/>
      <c r="G82" s="26"/>
      <c r="H82" s="17"/>
      <c r="I82" s="17"/>
    </row>
    <row r="83" spans="1:9" ht="11.1" customHeight="1" x14ac:dyDescent="0.25">
      <c r="A83" s="75" t="s">
        <v>12</v>
      </c>
      <c r="B83" s="71" t="s">
        <v>41</v>
      </c>
      <c r="C83" s="71" t="s">
        <v>6</v>
      </c>
      <c r="D83" s="62">
        <v>2022</v>
      </c>
      <c r="E83" s="20">
        <f t="shared" ref="E83:E86" si="14">SUM(F83:I83)</f>
        <v>91.5</v>
      </c>
      <c r="F83" s="20"/>
      <c r="G83" s="20"/>
      <c r="H83" s="13">
        <f>SUM(H97+H105)</f>
        <v>91.5</v>
      </c>
      <c r="I83" s="13"/>
    </row>
    <row r="84" spans="1:9" ht="11.1" customHeight="1" x14ac:dyDescent="0.25">
      <c r="A84" s="76"/>
      <c r="B84" s="72"/>
      <c r="C84" s="72"/>
      <c r="D84" s="63">
        <v>2023</v>
      </c>
      <c r="E84" s="21">
        <f t="shared" si="14"/>
        <v>4550</v>
      </c>
      <c r="F84" s="21"/>
      <c r="G84" s="21"/>
      <c r="H84" s="12">
        <f>H91+H98+H106</f>
        <v>4550</v>
      </c>
      <c r="I84" s="12"/>
    </row>
    <row r="85" spans="1:9" ht="11.1" customHeight="1" x14ac:dyDescent="0.25">
      <c r="A85" s="76"/>
      <c r="B85" s="72"/>
      <c r="C85" s="72"/>
      <c r="D85" s="63">
        <v>2024</v>
      </c>
      <c r="E85" s="21">
        <f t="shared" si="14"/>
        <v>4737.1000000000004</v>
      </c>
      <c r="F85" s="21"/>
      <c r="G85" s="21"/>
      <c r="H85" s="12">
        <f>H93+H94+H95+H99+H107</f>
        <v>4737.1000000000004</v>
      </c>
      <c r="I85" s="12"/>
    </row>
    <row r="86" spans="1:9" ht="10.5" customHeight="1" x14ac:dyDescent="0.25">
      <c r="A86" s="76"/>
      <c r="B86" s="72"/>
      <c r="C86" s="72"/>
      <c r="D86" s="63">
        <v>2025</v>
      </c>
      <c r="E86" s="21">
        <f t="shared" si="14"/>
        <v>2053.6999999999998</v>
      </c>
      <c r="F86" s="21"/>
      <c r="G86" s="21"/>
      <c r="H86" s="12">
        <f>SUM(H96+H100+H108)</f>
        <v>2053.6999999999998</v>
      </c>
      <c r="I86" s="12"/>
    </row>
    <row r="87" spans="1:9" ht="3" customHeight="1" x14ac:dyDescent="0.25">
      <c r="A87" s="76"/>
      <c r="B87" s="72"/>
      <c r="C87" s="72"/>
      <c r="D87" s="63"/>
      <c r="E87" s="21"/>
      <c r="F87" s="21"/>
      <c r="G87" s="21"/>
      <c r="H87" s="12"/>
      <c r="I87" s="12"/>
    </row>
    <row r="88" spans="1:9" ht="3" customHeight="1" x14ac:dyDescent="0.25">
      <c r="A88" s="76"/>
      <c r="B88" s="72"/>
      <c r="C88" s="72"/>
      <c r="D88" s="63"/>
      <c r="E88" s="21"/>
      <c r="F88" s="21"/>
      <c r="G88" s="21"/>
      <c r="H88" s="12"/>
      <c r="I88" s="12"/>
    </row>
    <row r="89" spans="1:9" ht="3" customHeight="1" x14ac:dyDescent="0.25">
      <c r="A89" s="76"/>
      <c r="B89" s="72"/>
      <c r="C89" s="72"/>
      <c r="D89" s="63"/>
      <c r="E89" s="21"/>
      <c r="F89" s="21"/>
      <c r="G89" s="21"/>
      <c r="H89" s="12"/>
      <c r="I89" s="12"/>
    </row>
    <row r="90" spans="1:9" ht="3" customHeight="1" x14ac:dyDescent="0.25">
      <c r="A90" s="77"/>
      <c r="B90" s="73"/>
      <c r="C90" s="73"/>
      <c r="D90" s="64"/>
      <c r="E90" s="22"/>
      <c r="F90" s="22"/>
      <c r="G90" s="22"/>
      <c r="H90" s="14"/>
      <c r="I90" s="14"/>
    </row>
    <row r="91" spans="1:9" ht="35.25" customHeight="1" x14ac:dyDescent="0.25">
      <c r="A91" s="60" t="s">
        <v>42</v>
      </c>
      <c r="B91" s="61" t="s">
        <v>86</v>
      </c>
      <c r="C91" s="61" t="s">
        <v>6</v>
      </c>
      <c r="D91" s="30">
        <v>2023</v>
      </c>
      <c r="E91" s="4">
        <f t="shared" ref="E91:E92" si="15">SUM(F91:I91)</f>
        <v>4350</v>
      </c>
      <c r="F91" s="4"/>
      <c r="G91" s="18"/>
      <c r="H91" s="34">
        <v>4350</v>
      </c>
      <c r="I91" s="34"/>
    </row>
    <row r="92" spans="1:9" ht="36" hidden="1" x14ac:dyDescent="0.25">
      <c r="A92" s="50" t="s">
        <v>44</v>
      </c>
      <c r="B92" s="45" t="s">
        <v>32</v>
      </c>
      <c r="C92" s="45" t="s">
        <v>6</v>
      </c>
      <c r="D92" s="30">
        <v>2023</v>
      </c>
      <c r="E92" s="4">
        <f t="shared" si="15"/>
        <v>0</v>
      </c>
      <c r="F92" s="4"/>
      <c r="G92" s="18"/>
      <c r="H92" s="34">
        <v>0</v>
      </c>
      <c r="I92" s="34"/>
    </row>
    <row r="93" spans="1:9" ht="36" x14ac:dyDescent="0.25">
      <c r="A93" s="50" t="s">
        <v>43</v>
      </c>
      <c r="B93" s="45" t="s">
        <v>80</v>
      </c>
      <c r="C93" s="45" t="s">
        <v>6</v>
      </c>
      <c r="D93" s="30">
        <v>2024</v>
      </c>
      <c r="E93" s="34">
        <f>H93</f>
        <v>1200</v>
      </c>
      <c r="F93" s="34"/>
      <c r="G93" s="34"/>
      <c r="H93" s="34">
        <v>1200</v>
      </c>
      <c r="I93" s="34"/>
    </row>
    <row r="94" spans="1:9" ht="36" x14ac:dyDescent="0.25">
      <c r="A94" s="50" t="s">
        <v>44</v>
      </c>
      <c r="B94" s="45" t="s">
        <v>79</v>
      </c>
      <c r="C94" s="45" t="s">
        <v>6</v>
      </c>
      <c r="D94" s="30">
        <v>2024</v>
      </c>
      <c r="E94" s="4">
        <f t="shared" ref="E94:E100" si="16">SUM(F94:I94)</f>
        <v>1537.1</v>
      </c>
      <c r="F94" s="4"/>
      <c r="G94" s="18"/>
      <c r="H94" s="34">
        <f>1700-162.9</f>
        <v>1537.1</v>
      </c>
      <c r="I94" s="34"/>
    </row>
    <row r="95" spans="1:9" ht="48" x14ac:dyDescent="0.25">
      <c r="A95" s="50" t="s">
        <v>45</v>
      </c>
      <c r="B95" s="45" t="s">
        <v>22</v>
      </c>
      <c r="C95" s="45" t="s">
        <v>6</v>
      </c>
      <c r="D95" s="30">
        <v>2024</v>
      </c>
      <c r="E95" s="34">
        <f t="shared" si="16"/>
        <v>1800</v>
      </c>
      <c r="F95" s="34"/>
      <c r="G95" s="34"/>
      <c r="H95" s="34">
        <v>1800</v>
      </c>
      <c r="I95" s="34"/>
    </row>
    <row r="96" spans="1:9" ht="36" x14ac:dyDescent="0.25">
      <c r="A96" s="50" t="s">
        <v>46</v>
      </c>
      <c r="B96" s="45" t="s">
        <v>74</v>
      </c>
      <c r="C96" s="45" t="s">
        <v>6</v>
      </c>
      <c r="D96" s="30">
        <v>2025</v>
      </c>
      <c r="E96" s="34">
        <f t="shared" ref="E96" si="17">SUM(F96:I96)</f>
        <v>1853.6999999999998</v>
      </c>
      <c r="F96" s="34"/>
      <c r="G96" s="34"/>
      <c r="H96" s="34">
        <f>2016.6-162.9</f>
        <v>1853.6999999999998</v>
      </c>
      <c r="I96" s="34"/>
    </row>
    <row r="97" spans="1:9" ht="11.1" customHeight="1" x14ac:dyDescent="0.25">
      <c r="A97" s="78" t="s">
        <v>47</v>
      </c>
      <c r="B97" s="66" t="s">
        <v>14</v>
      </c>
      <c r="C97" s="66" t="s">
        <v>6</v>
      </c>
      <c r="D97" s="32">
        <v>2022</v>
      </c>
      <c r="E97" s="7">
        <f t="shared" si="16"/>
        <v>51.5</v>
      </c>
      <c r="F97" s="7"/>
      <c r="G97" s="19"/>
      <c r="H97" s="7">
        <f>30+21.6-0.1</f>
        <v>51.5</v>
      </c>
      <c r="I97" s="7"/>
    </row>
    <row r="98" spans="1:9" ht="11.1" customHeight="1" x14ac:dyDescent="0.25">
      <c r="A98" s="79"/>
      <c r="B98" s="66"/>
      <c r="C98" s="66"/>
      <c r="D98" s="32">
        <v>2023</v>
      </c>
      <c r="E98" s="7">
        <f t="shared" si="16"/>
        <v>100</v>
      </c>
      <c r="F98" s="7"/>
      <c r="G98" s="19"/>
      <c r="H98" s="7">
        <v>100</v>
      </c>
      <c r="I98" s="7"/>
    </row>
    <row r="99" spans="1:9" s="3" customFormat="1" ht="11.1" customHeight="1" x14ac:dyDescent="0.25">
      <c r="A99" s="79"/>
      <c r="B99" s="66"/>
      <c r="C99" s="66"/>
      <c r="D99" s="32">
        <v>2024</v>
      </c>
      <c r="E99" s="7">
        <f t="shared" si="16"/>
        <v>100</v>
      </c>
      <c r="F99" s="7"/>
      <c r="G99" s="19"/>
      <c r="H99" s="7">
        <v>100</v>
      </c>
      <c r="I99" s="7"/>
    </row>
    <row r="100" spans="1:9" ht="11.1" customHeight="1" x14ac:dyDescent="0.25">
      <c r="A100" s="79"/>
      <c r="B100" s="66"/>
      <c r="C100" s="66"/>
      <c r="D100" s="32">
        <v>2025</v>
      </c>
      <c r="E100" s="7">
        <f t="shared" si="16"/>
        <v>100</v>
      </c>
      <c r="F100" s="7"/>
      <c r="G100" s="19"/>
      <c r="H100" s="7">
        <v>100</v>
      </c>
      <c r="I100" s="7"/>
    </row>
    <row r="101" spans="1:9" ht="3" customHeight="1" x14ac:dyDescent="0.25">
      <c r="A101" s="79"/>
      <c r="B101" s="66"/>
      <c r="C101" s="66"/>
      <c r="D101" s="32"/>
      <c r="E101" s="7"/>
      <c r="F101" s="7"/>
      <c r="G101" s="19"/>
      <c r="H101" s="7"/>
      <c r="I101" s="7"/>
    </row>
    <row r="102" spans="1:9" ht="3" customHeight="1" x14ac:dyDescent="0.25">
      <c r="A102" s="79"/>
      <c r="B102" s="66"/>
      <c r="C102" s="66"/>
      <c r="D102" s="32"/>
      <c r="E102" s="7"/>
      <c r="F102" s="7"/>
      <c r="G102" s="19"/>
      <c r="H102" s="7"/>
      <c r="I102" s="7"/>
    </row>
    <row r="103" spans="1:9" ht="3" customHeight="1" x14ac:dyDescent="0.25">
      <c r="A103" s="79"/>
      <c r="B103" s="66"/>
      <c r="C103" s="66"/>
      <c r="D103" s="32"/>
      <c r="E103" s="7"/>
      <c r="F103" s="7"/>
      <c r="G103" s="19"/>
      <c r="H103" s="7"/>
      <c r="I103" s="7"/>
    </row>
    <row r="104" spans="1:9" ht="3" customHeight="1" x14ac:dyDescent="0.25">
      <c r="A104" s="80"/>
      <c r="B104" s="66"/>
      <c r="C104" s="66"/>
      <c r="D104" s="33"/>
      <c r="E104" s="17"/>
      <c r="F104" s="17"/>
      <c r="G104" s="26"/>
      <c r="H104" s="17"/>
      <c r="I104" s="17"/>
    </row>
    <row r="105" spans="1:9" ht="11.1" customHeight="1" x14ac:dyDescent="0.25">
      <c r="A105" s="78" t="s">
        <v>71</v>
      </c>
      <c r="B105" s="66" t="s">
        <v>7</v>
      </c>
      <c r="C105" s="66" t="s">
        <v>6</v>
      </c>
      <c r="D105" s="32">
        <v>2022</v>
      </c>
      <c r="E105" s="7">
        <f t="shared" ref="E105:E108" si="18">SUM(F105:I105)</f>
        <v>40</v>
      </c>
      <c r="F105" s="7"/>
      <c r="G105" s="19"/>
      <c r="H105" s="7">
        <f>30+11.5-1.5</f>
        <v>40</v>
      </c>
      <c r="I105" s="7"/>
    </row>
    <row r="106" spans="1:9" ht="11.1" customHeight="1" x14ac:dyDescent="0.25">
      <c r="A106" s="79"/>
      <c r="B106" s="66"/>
      <c r="C106" s="66"/>
      <c r="D106" s="32">
        <v>2023</v>
      </c>
      <c r="E106" s="7">
        <f t="shared" si="18"/>
        <v>100</v>
      </c>
      <c r="F106" s="7"/>
      <c r="G106" s="19"/>
      <c r="H106" s="7">
        <v>100</v>
      </c>
      <c r="I106" s="7"/>
    </row>
    <row r="107" spans="1:9" ht="11.1" customHeight="1" x14ac:dyDescent="0.25">
      <c r="A107" s="79"/>
      <c r="B107" s="66"/>
      <c r="C107" s="66"/>
      <c r="D107" s="32">
        <v>2024</v>
      </c>
      <c r="E107" s="7">
        <f t="shared" si="18"/>
        <v>100</v>
      </c>
      <c r="F107" s="7"/>
      <c r="G107" s="19"/>
      <c r="H107" s="7">
        <v>100</v>
      </c>
      <c r="I107" s="7"/>
    </row>
    <row r="108" spans="1:9" ht="11.1" customHeight="1" x14ac:dyDescent="0.25">
      <c r="A108" s="79"/>
      <c r="B108" s="66"/>
      <c r="C108" s="66"/>
      <c r="D108" s="32">
        <v>2025</v>
      </c>
      <c r="E108" s="7">
        <f t="shared" si="18"/>
        <v>100</v>
      </c>
      <c r="F108" s="7"/>
      <c r="G108" s="19"/>
      <c r="H108" s="7">
        <v>100</v>
      </c>
      <c r="I108" s="7"/>
    </row>
    <row r="109" spans="1:9" ht="3" customHeight="1" x14ac:dyDescent="0.25">
      <c r="A109" s="79"/>
      <c r="B109" s="66"/>
      <c r="C109" s="66"/>
      <c r="D109" s="32"/>
      <c r="E109" s="7"/>
      <c r="F109" s="7"/>
      <c r="G109" s="19"/>
      <c r="H109" s="7"/>
      <c r="I109" s="7"/>
    </row>
    <row r="110" spans="1:9" ht="3" customHeight="1" x14ac:dyDescent="0.25">
      <c r="A110" s="79"/>
      <c r="B110" s="66"/>
      <c r="C110" s="66"/>
      <c r="D110" s="32"/>
      <c r="E110" s="7"/>
      <c r="F110" s="7"/>
      <c r="G110" s="19"/>
      <c r="H110" s="7"/>
      <c r="I110" s="7"/>
    </row>
    <row r="111" spans="1:9" ht="3" customHeight="1" x14ac:dyDescent="0.25">
      <c r="A111" s="79"/>
      <c r="B111" s="66"/>
      <c r="C111" s="66"/>
      <c r="D111" s="32"/>
      <c r="E111" s="7"/>
      <c r="F111" s="7"/>
      <c r="G111" s="19"/>
      <c r="H111" s="7"/>
      <c r="I111" s="7"/>
    </row>
    <row r="112" spans="1:9" ht="3" customHeight="1" x14ac:dyDescent="0.25">
      <c r="A112" s="80"/>
      <c r="B112" s="66"/>
      <c r="C112" s="66"/>
      <c r="D112" s="33"/>
      <c r="E112" s="17"/>
      <c r="F112" s="17"/>
      <c r="G112" s="26"/>
      <c r="H112" s="17"/>
      <c r="I112" s="17"/>
    </row>
    <row r="113" spans="1:9" ht="11.1" customHeight="1" x14ac:dyDescent="0.25">
      <c r="A113" s="75" t="s">
        <v>13</v>
      </c>
      <c r="B113" s="71" t="s">
        <v>48</v>
      </c>
      <c r="C113" s="71" t="s">
        <v>6</v>
      </c>
      <c r="D113" s="48">
        <v>2022</v>
      </c>
      <c r="E113" s="21">
        <f t="shared" ref="E113:E116" si="19">SUM(F113:I113)</f>
        <v>7802.0999999999995</v>
      </c>
      <c r="F113" s="21"/>
      <c r="G113" s="21"/>
      <c r="H113" s="21">
        <f>SUM(H121+H127+H133+H139)</f>
        <v>7802.0999999999995</v>
      </c>
      <c r="I113" s="20"/>
    </row>
    <row r="114" spans="1:9" ht="11.1" customHeight="1" x14ac:dyDescent="0.25">
      <c r="A114" s="76"/>
      <c r="B114" s="72"/>
      <c r="C114" s="72"/>
      <c r="D114" s="48">
        <v>2023</v>
      </c>
      <c r="E114" s="21">
        <f t="shared" si="19"/>
        <v>7064.5</v>
      </c>
      <c r="F114" s="21"/>
      <c r="G114" s="21"/>
      <c r="H114" s="21">
        <f>H122+H145</f>
        <v>7064.5</v>
      </c>
      <c r="I114" s="21"/>
    </row>
    <row r="115" spans="1:9" ht="11.1" customHeight="1" x14ac:dyDescent="0.25">
      <c r="A115" s="76"/>
      <c r="B115" s="72"/>
      <c r="C115" s="72"/>
      <c r="D115" s="48">
        <v>2024</v>
      </c>
      <c r="E115" s="21">
        <f t="shared" si="19"/>
        <v>13064.5</v>
      </c>
      <c r="F115" s="21"/>
      <c r="G115" s="21"/>
      <c r="H115" s="21">
        <f>H123+H146</f>
        <v>13064.5</v>
      </c>
      <c r="I115" s="21"/>
    </row>
    <row r="116" spans="1:9" ht="11.1" customHeight="1" x14ac:dyDescent="0.25">
      <c r="A116" s="76"/>
      <c r="B116" s="72"/>
      <c r="C116" s="72"/>
      <c r="D116" s="48">
        <v>2025</v>
      </c>
      <c r="E116" s="21">
        <f t="shared" si="19"/>
        <v>15064.5</v>
      </c>
      <c r="F116" s="21"/>
      <c r="G116" s="21"/>
      <c r="H116" s="21">
        <f>SUM(H124+H130+H147)</f>
        <v>15064.5</v>
      </c>
      <c r="I116" s="21"/>
    </row>
    <row r="117" spans="1:9" ht="3" customHeight="1" x14ac:dyDescent="0.25">
      <c r="A117" s="76"/>
      <c r="B117" s="72"/>
      <c r="C117" s="72"/>
      <c r="D117" s="48"/>
      <c r="E117" s="21"/>
      <c r="F117" s="21"/>
      <c r="G117" s="21"/>
      <c r="H117" s="21"/>
      <c r="I117" s="21"/>
    </row>
    <row r="118" spans="1:9" ht="3" customHeight="1" x14ac:dyDescent="0.25">
      <c r="A118" s="76"/>
      <c r="B118" s="72"/>
      <c r="C118" s="72"/>
      <c r="D118" s="48"/>
      <c r="E118" s="21"/>
      <c r="F118" s="21"/>
      <c r="G118" s="21"/>
      <c r="H118" s="21"/>
      <c r="I118" s="21"/>
    </row>
    <row r="119" spans="1:9" ht="3" customHeight="1" x14ac:dyDescent="0.25">
      <c r="A119" s="76"/>
      <c r="B119" s="72"/>
      <c r="C119" s="72"/>
      <c r="D119" s="48"/>
      <c r="E119" s="21"/>
      <c r="F119" s="21"/>
      <c r="G119" s="21"/>
      <c r="H119" s="21"/>
      <c r="I119" s="21"/>
    </row>
    <row r="120" spans="1:9" ht="3" customHeight="1" x14ac:dyDescent="0.25">
      <c r="A120" s="77"/>
      <c r="B120" s="73"/>
      <c r="C120" s="73"/>
      <c r="D120" s="49"/>
      <c r="E120" s="22"/>
      <c r="F120" s="22"/>
      <c r="G120" s="22"/>
      <c r="H120" s="22"/>
      <c r="I120" s="22"/>
    </row>
    <row r="121" spans="1:9" x14ac:dyDescent="0.25">
      <c r="A121" s="78" t="s">
        <v>51</v>
      </c>
      <c r="B121" s="81" t="s">
        <v>23</v>
      </c>
      <c r="C121" s="66" t="s">
        <v>6</v>
      </c>
      <c r="D121" s="31">
        <v>2022</v>
      </c>
      <c r="E121" s="5">
        <f t="shared" ref="E121:E124" si="20">SUM(F121:I121)</f>
        <v>7155.3</v>
      </c>
      <c r="F121" s="5"/>
      <c r="G121" s="8"/>
      <c r="H121" s="5">
        <f>5130+2025.3+350-350</f>
        <v>7155.3</v>
      </c>
      <c r="I121" s="6"/>
    </row>
    <row r="122" spans="1:9" x14ac:dyDescent="0.25">
      <c r="A122" s="79"/>
      <c r="B122" s="82"/>
      <c r="C122" s="66"/>
      <c r="D122" s="32">
        <v>2023</v>
      </c>
      <c r="E122" s="7">
        <f t="shared" si="20"/>
        <v>7000</v>
      </c>
      <c r="F122" s="7"/>
      <c r="G122" s="19"/>
      <c r="H122" s="7">
        <v>7000</v>
      </c>
      <c r="I122" s="23"/>
    </row>
    <row r="123" spans="1:9" x14ac:dyDescent="0.25">
      <c r="A123" s="79"/>
      <c r="B123" s="82"/>
      <c r="C123" s="66"/>
      <c r="D123" s="32">
        <v>2024</v>
      </c>
      <c r="E123" s="7">
        <f t="shared" si="20"/>
        <v>13000</v>
      </c>
      <c r="F123" s="7"/>
      <c r="G123" s="19"/>
      <c r="H123" s="7">
        <v>13000</v>
      </c>
      <c r="I123" s="23"/>
    </row>
    <row r="124" spans="1:9" x14ac:dyDescent="0.25">
      <c r="A124" s="79"/>
      <c r="B124" s="82"/>
      <c r="C124" s="66"/>
      <c r="D124" s="32">
        <v>2025</v>
      </c>
      <c r="E124" s="7">
        <f t="shared" si="20"/>
        <v>15000</v>
      </c>
      <c r="F124" s="7"/>
      <c r="G124" s="19"/>
      <c r="H124" s="7">
        <v>15000</v>
      </c>
      <c r="I124" s="23"/>
    </row>
    <row r="125" spans="1:9" x14ac:dyDescent="0.25">
      <c r="A125" s="79"/>
      <c r="B125" s="82"/>
      <c r="C125" s="66"/>
      <c r="D125" s="32"/>
      <c r="E125" s="7"/>
      <c r="F125" s="7"/>
      <c r="G125" s="19"/>
      <c r="H125" s="7"/>
      <c r="I125" s="23"/>
    </row>
    <row r="126" spans="1:9" ht="9" customHeight="1" x14ac:dyDescent="0.25">
      <c r="A126" s="80"/>
      <c r="B126" s="83"/>
      <c r="C126" s="66"/>
      <c r="D126" s="33"/>
      <c r="E126" s="17"/>
      <c r="F126" s="17"/>
      <c r="G126" s="26"/>
      <c r="H126" s="17"/>
      <c r="I126" s="24"/>
    </row>
    <row r="127" spans="1:9" x14ac:dyDescent="0.25">
      <c r="A127" s="65" t="s">
        <v>52</v>
      </c>
      <c r="B127" s="66" t="s">
        <v>91</v>
      </c>
      <c r="C127" s="67" t="s">
        <v>6</v>
      </c>
      <c r="D127" s="31">
        <v>2022</v>
      </c>
      <c r="E127" s="5">
        <f>SUM(F127:I127)</f>
        <v>81.400000000000006</v>
      </c>
      <c r="F127" s="5"/>
      <c r="G127" s="8"/>
      <c r="H127" s="5">
        <f>118.8-37.4</f>
        <v>81.400000000000006</v>
      </c>
      <c r="I127" s="5"/>
    </row>
    <row r="128" spans="1:9" ht="5.0999999999999996" customHeight="1" x14ac:dyDescent="0.25">
      <c r="A128" s="65"/>
      <c r="B128" s="66"/>
      <c r="C128" s="67"/>
      <c r="D128" s="32"/>
      <c r="E128" s="7"/>
      <c r="F128" s="7"/>
      <c r="G128" s="19"/>
      <c r="H128" s="7"/>
      <c r="I128" s="7"/>
    </row>
    <row r="129" spans="1:9" ht="5.0999999999999996" customHeight="1" x14ac:dyDescent="0.25">
      <c r="A129" s="65"/>
      <c r="B129" s="66"/>
      <c r="C129" s="67"/>
      <c r="D129" s="32"/>
      <c r="E129" s="7"/>
      <c r="F129" s="7"/>
      <c r="G129" s="19"/>
      <c r="H129" s="7"/>
      <c r="I129" s="7"/>
    </row>
    <row r="130" spans="1:9" ht="5.0999999999999996" customHeight="1" x14ac:dyDescent="0.25">
      <c r="A130" s="65"/>
      <c r="B130" s="66"/>
      <c r="C130" s="67"/>
      <c r="D130" s="32"/>
      <c r="E130" s="7"/>
      <c r="F130" s="7"/>
      <c r="G130" s="19"/>
      <c r="H130" s="7"/>
      <c r="I130" s="7"/>
    </row>
    <row r="131" spans="1:9" ht="5.0999999999999996" customHeight="1" x14ac:dyDescent="0.25">
      <c r="A131" s="65"/>
      <c r="B131" s="66"/>
      <c r="C131" s="67"/>
      <c r="D131" s="32"/>
      <c r="E131" s="7"/>
      <c r="F131" s="7"/>
      <c r="G131" s="19"/>
      <c r="H131" s="7"/>
      <c r="I131" s="7"/>
    </row>
    <row r="132" spans="1:9" ht="5.0999999999999996" customHeight="1" x14ac:dyDescent="0.25">
      <c r="A132" s="65"/>
      <c r="B132" s="66"/>
      <c r="C132" s="67"/>
      <c r="D132" s="33"/>
      <c r="E132" s="17"/>
      <c r="F132" s="17"/>
      <c r="G132" s="26"/>
      <c r="H132" s="17"/>
      <c r="I132" s="17"/>
    </row>
    <row r="133" spans="1:9" x14ac:dyDescent="0.25">
      <c r="A133" s="65" t="s">
        <v>68</v>
      </c>
      <c r="B133" s="66" t="s">
        <v>92</v>
      </c>
      <c r="C133" s="67" t="s">
        <v>6</v>
      </c>
      <c r="D133" s="31">
        <v>2022</v>
      </c>
      <c r="E133" s="5">
        <f>SUM(F133:I133)</f>
        <v>215.4</v>
      </c>
      <c r="F133" s="5"/>
      <c r="G133" s="8"/>
      <c r="H133" s="5">
        <f>178+37.4</f>
        <v>215.4</v>
      </c>
      <c r="I133" s="5"/>
    </row>
    <row r="134" spans="1:9" ht="5.0999999999999996" customHeight="1" x14ac:dyDescent="0.25">
      <c r="A134" s="65"/>
      <c r="B134" s="66"/>
      <c r="C134" s="67"/>
      <c r="D134" s="32"/>
      <c r="E134" s="7"/>
      <c r="F134" s="7"/>
      <c r="G134" s="19"/>
      <c r="H134" s="7"/>
      <c r="I134" s="7"/>
    </row>
    <row r="135" spans="1:9" ht="5.0999999999999996" customHeight="1" x14ac:dyDescent="0.25">
      <c r="A135" s="65"/>
      <c r="B135" s="66"/>
      <c r="C135" s="67"/>
      <c r="D135" s="32"/>
      <c r="E135" s="7"/>
      <c r="F135" s="7"/>
      <c r="G135" s="19"/>
      <c r="H135" s="7"/>
      <c r="I135" s="7"/>
    </row>
    <row r="136" spans="1:9" ht="5.0999999999999996" customHeight="1" x14ac:dyDescent="0.25">
      <c r="A136" s="65"/>
      <c r="B136" s="66"/>
      <c r="C136" s="67"/>
      <c r="D136" s="32"/>
      <c r="E136" s="7"/>
      <c r="F136" s="7"/>
      <c r="G136" s="19"/>
      <c r="H136" s="7"/>
      <c r="I136" s="7"/>
    </row>
    <row r="137" spans="1:9" ht="5.0999999999999996" customHeight="1" x14ac:dyDescent="0.25">
      <c r="A137" s="65"/>
      <c r="B137" s="66"/>
      <c r="C137" s="67"/>
      <c r="D137" s="32"/>
      <c r="E137" s="7"/>
      <c r="F137" s="7"/>
      <c r="G137" s="19"/>
      <c r="H137" s="7"/>
      <c r="I137" s="7"/>
    </row>
    <row r="138" spans="1:9" ht="5.0999999999999996" customHeight="1" x14ac:dyDescent="0.25">
      <c r="A138" s="65"/>
      <c r="B138" s="66"/>
      <c r="C138" s="67"/>
      <c r="D138" s="33"/>
      <c r="E138" s="17"/>
      <c r="F138" s="17"/>
      <c r="G138" s="26"/>
      <c r="H138" s="17"/>
      <c r="I138" s="17"/>
    </row>
    <row r="139" spans="1:9" x14ac:dyDescent="0.25">
      <c r="A139" s="65" t="s">
        <v>89</v>
      </c>
      <c r="B139" s="66" t="s">
        <v>90</v>
      </c>
      <c r="C139" s="67" t="s">
        <v>6</v>
      </c>
      <c r="D139" s="31">
        <v>2022</v>
      </c>
      <c r="E139" s="5">
        <f>SUM(F139:I139)</f>
        <v>350</v>
      </c>
      <c r="F139" s="5"/>
      <c r="G139" s="8"/>
      <c r="H139" s="5">
        <v>350</v>
      </c>
      <c r="I139" s="5"/>
    </row>
    <row r="140" spans="1:9" ht="5.0999999999999996" customHeight="1" x14ac:dyDescent="0.25">
      <c r="A140" s="65"/>
      <c r="B140" s="66"/>
      <c r="C140" s="67"/>
      <c r="D140" s="32"/>
      <c r="E140" s="7"/>
      <c r="F140" s="7"/>
      <c r="G140" s="19"/>
      <c r="H140" s="7"/>
      <c r="I140" s="7"/>
    </row>
    <row r="141" spans="1:9" ht="5.0999999999999996" customHeight="1" x14ac:dyDescent="0.25">
      <c r="A141" s="65"/>
      <c r="B141" s="66"/>
      <c r="C141" s="67"/>
      <c r="D141" s="32"/>
      <c r="E141" s="7"/>
      <c r="F141" s="7"/>
      <c r="G141" s="19"/>
      <c r="H141" s="7"/>
      <c r="I141" s="7"/>
    </row>
    <row r="142" spans="1:9" ht="5.0999999999999996" customHeight="1" x14ac:dyDescent="0.25">
      <c r="A142" s="65"/>
      <c r="B142" s="66"/>
      <c r="C142" s="67"/>
      <c r="D142" s="32"/>
      <c r="E142" s="7"/>
      <c r="F142" s="7"/>
      <c r="G142" s="19"/>
      <c r="H142" s="7"/>
      <c r="I142" s="7"/>
    </row>
    <row r="143" spans="1:9" ht="5.0999999999999996" customHeight="1" x14ac:dyDescent="0.25">
      <c r="A143" s="65"/>
      <c r="B143" s="66"/>
      <c r="C143" s="67"/>
      <c r="D143" s="32"/>
      <c r="E143" s="7"/>
      <c r="F143" s="7"/>
      <c r="G143" s="19"/>
      <c r="H143" s="7"/>
      <c r="I143" s="7"/>
    </row>
    <row r="144" spans="1:9" ht="5.0999999999999996" customHeight="1" x14ac:dyDescent="0.25">
      <c r="A144" s="65"/>
      <c r="B144" s="66"/>
      <c r="C144" s="67"/>
      <c r="D144" s="33"/>
      <c r="E144" s="17"/>
      <c r="F144" s="17"/>
      <c r="G144" s="26"/>
      <c r="H144" s="17"/>
      <c r="I144" s="17"/>
    </row>
    <row r="145" spans="1:9" ht="12" customHeight="1" x14ac:dyDescent="0.25">
      <c r="A145" s="65" t="s">
        <v>93</v>
      </c>
      <c r="B145" s="66" t="s">
        <v>20</v>
      </c>
      <c r="C145" s="67" t="s">
        <v>6</v>
      </c>
      <c r="D145" s="32">
        <v>2023</v>
      </c>
      <c r="E145" s="7">
        <f>SUM(F146:I146)</f>
        <v>64.5</v>
      </c>
      <c r="F145" s="7"/>
      <c r="G145" s="19"/>
      <c r="H145" s="7">
        <v>64.5</v>
      </c>
      <c r="I145" s="5"/>
    </row>
    <row r="146" spans="1:9" ht="12" customHeight="1" x14ac:dyDescent="0.25">
      <c r="A146" s="65"/>
      <c r="B146" s="66"/>
      <c r="C146" s="67"/>
      <c r="D146" s="32">
        <v>2024</v>
      </c>
      <c r="E146" s="7">
        <f>SUM(F147:I147)</f>
        <v>64.5</v>
      </c>
      <c r="F146" s="7"/>
      <c r="G146" s="19"/>
      <c r="H146" s="7">
        <v>64.5</v>
      </c>
      <c r="I146" s="7"/>
    </row>
    <row r="147" spans="1:9" ht="12" customHeight="1" x14ac:dyDescent="0.25">
      <c r="A147" s="65"/>
      <c r="B147" s="66"/>
      <c r="C147" s="67"/>
      <c r="D147" s="32">
        <v>2025</v>
      </c>
      <c r="E147" s="7">
        <f>H147</f>
        <v>64.5</v>
      </c>
      <c r="F147" s="7"/>
      <c r="G147" s="19"/>
      <c r="H147" s="7">
        <v>64.5</v>
      </c>
      <c r="I147" s="7"/>
    </row>
    <row r="148" spans="1:9" ht="4.5" hidden="1" customHeight="1" x14ac:dyDescent="0.25">
      <c r="A148" s="65"/>
      <c r="B148" s="66"/>
      <c r="C148" s="67"/>
      <c r="D148" s="32"/>
      <c r="E148" s="7"/>
      <c r="F148" s="7"/>
      <c r="G148" s="19"/>
      <c r="H148" s="7"/>
      <c r="I148" s="7"/>
    </row>
    <row r="149" spans="1:9" ht="4.5" hidden="1" customHeight="1" x14ac:dyDescent="0.25">
      <c r="A149" s="65"/>
      <c r="B149" s="66"/>
      <c r="C149" s="67"/>
      <c r="D149" s="32"/>
      <c r="E149" s="7"/>
      <c r="F149" s="7"/>
      <c r="G149" s="19"/>
      <c r="H149" s="7"/>
      <c r="I149" s="7"/>
    </row>
    <row r="150" spans="1:9" ht="2.25" customHeight="1" x14ac:dyDescent="0.25">
      <c r="A150" s="65"/>
      <c r="B150" s="66"/>
      <c r="C150" s="67"/>
      <c r="D150" s="33"/>
      <c r="E150" s="17"/>
      <c r="F150" s="17"/>
      <c r="G150" s="26"/>
      <c r="H150" s="17"/>
      <c r="I150" s="17"/>
    </row>
    <row r="151" spans="1:9" ht="12" customHeight="1" x14ac:dyDescent="0.25">
      <c r="A151" s="75" t="s">
        <v>56</v>
      </c>
      <c r="B151" s="71" t="s">
        <v>66</v>
      </c>
      <c r="C151" s="71" t="s">
        <v>6</v>
      </c>
      <c r="D151" s="48">
        <v>2022</v>
      </c>
      <c r="E151" s="21">
        <f t="shared" ref="E151:E154" si="21">SUM(F151:I151)</f>
        <v>459.9</v>
      </c>
      <c r="F151" s="21"/>
      <c r="G151" s="21"/>
      <c r="H151" s="21">
        <f>SUM(H159+H165)</f>
        <v>459.9</v>
      </c>
      <c r="I151" s="20"/>
    </row>
    <row r="152" spans="1:9" ht="12" customHeight="1" x14ac:dyDescent="0.25">
      <c r="A152" s="76"/>
      <c r="B152" s="72"/>
      <c r="C152" s="72"/>
      <c r="D152" s="48">
        <v>2023</v>
      </c>
      <c r="E152" s="21">
        <f t="shared" si="21"/>
        <v>500</v>
      </c>
      <c r="F152" s="21"/>
      <c r="G152" s="21"/>
      <c r="H152" s="21">
        <f>H160+H166</f>
        <v>500</v>
      </c>
      <c r="I152" s="21"/>
    </row>
    <row r="153" spans="1:9" ht="12" customHeight="1" x14ac:dyDescent="0.25">
      <c r="A153" s="76"/>
      <c r="B153" s="72"/>
      <c r="C153" s="72"/>
      <c r="D153" s="48">
        <v>2024</v>
      </c>
      <c r="E153" s="21">
        <f t="shared" si="21"/>
        <v>500</v>
      </c>
      <c r="F153" s="21"/>
      <c r="G153" s="21"/>
      <c r="H153" s="21">
        <f>H161+H167</f>
        <v>500</v>
      </c>
      <c r="I153" s="21"/>
    </row>
    <row r="154" spans="1:9" ht="12" customHeight="1" x14ac:dyDescent="0.25">
      <c r="A154" s="76"/>
      <c r="B154" s="72"/>
      <c r="C154" s="72"/>
      <c r="D154" s="48">
        <v>2025</v>
      </c>
      <c r="E154" s="21">
        <f t="shared" si="21"/>
        <v>500</v>
      </c>
      <c r="F154" s="21"/>
      <c r="G154" s="21"/>
      <c r="H154" s="21">
        <f t="shared" ref="H154" si="22">SUM(H162+H168)</f>
        <v>500</v>
      </c>
      <c r="I154" s="21"/>
    </row>
    <row r="155" spans="1:9" ht="3" hidden="1" customHeight="1" x14ac:dyDescent="0.25">
      <c r="A155" s="76"/>
      <c r="B155" s="72"/>
      <c r="C155" s="72"/>
      <c r="D155" s="48"/>
      <c r="E155" s="21"/>
      <c r="F155" s="21"/>
      <c r="G155" s="21"/>
      <c r="H155" s="21">
        <f t="shared" ref="H155" si="23">SUM(H169)</f>
        <v>0</v>
      </c>
      <c r="I155" s="21"/>
    </row>
    <row r="156" spans="1:9" ht="3" hidden="1" customHeight="1" x14ac:dyDescent="0.25">
      <c r="A156" s="76"/>
      <c r="B156" s="72"/>
      <c r="C156" s="72"/>
      <c r="D156" s="48"/>
      <c r="E156" s="21"/>
      <c r="F156" s="21"/>
      <c r="G156" s="21"/>
      <c r="H156" s="21"/>
      <c r="I156" s="21"/>
    </row>
    <row r="157" spans="1:9" ht="3" hidden="1" customHeight="1" x14ac:dyDescent="0.25">
      <c r="A157" s="76"/>
      <c r="B157" s="72"/>
      <c r="C157" s="72"/>
      <c r="D157" s="48"/>
      <c r="E157" s="21"/>
      <c r="F157" s="21"/>
      <c r="G157" s="21"/>
      <c r="H157" s="21"/>
      <c r="I157" s="21"/>
    </row>
    <row r="158" spans="1:9" ht="3" hidden="1" customHeight="1" x14ac:dyDescent="0.25">
      <c r="A158" s="77"/>
      <c r="B158" s="73"/>
      <c r="C158" s="73"/>
      <c r="D158" s="49"/>
      <c r="E158" s="22"/>
      <c r="F158" s="22"/>
      <c r="G158" s="22"/>
      <c r="H158" s="22"/>
      <c r="I158" s="22"/>
    </row>
    <row r="159" spans="1:9" ht="11.1" customHeight="1" x14ac:dyDescent="0.25">
      <c r="A159" s="65" t="s">
        <v>57</v>
      </c>
      <c r="B159" s="66" t="s">
        <v>16</v>
      </c>
      <c r="C159" s="67" t="s">
        <v>6</v>
      </c>
      <c r="D159" s="31">
        <v>2022</v>
      </c>
      <c r="E159" s="5">
        <f t="shared" ref="E159:E168" si="24">SUM(F159:I159)</f>
        <v>389.7</v>
      </c>
      <c r="F159" s="5"/>
      <c r="G159" s="8"/>
      <c r="H159" s="5">
        <f>300-1+98.7-8</f>
        <v>389.7</v>
      </c>
      <c r="I159" s="5"/>
    </row>
    <row r="160" spans="1:9" ht="11.1" customHeight="1" x14ac:dyDescent="0.25">
      <c r="A160" s="65"/>
      <c r="B160" s="66"/>
      <c r="C160" s="67"/>
      <c r="D160" s="32">
        <v>2023</v>
      </c>
      <c r="E160" s="7">
        <f t="shared" si="24"/>
        <v>400</v>
      </c>
      <c r="F160" s="7"/>
      <c r="G160" s="19"/>
      <c r="H160" s="7">
        <v>400</v>
      </c>
      <c r="I160" s="7"/>
    </row>
    <row r="161" spans="1:9" ht="11.1" customHeight="1" x14ac:dyDescent="0.25">
      <c r="A161" s="65"/>
      <c r="B161" s="66"/>
      <c r="C161" s="67"/>
      <c r="D161" s="32">
        <v>2024</v>
      </c>
      <c r="E161" s="7">
        <f t="shared" si="24"/>
        <v>400</v>
      </c>
      <c r="F161" s="7"/>
      <c r="G161" s="19"/>
      <c r="H161" s="7">
        <v>400</v>
      </c>
      <c r="I161" s="7"/>
    </row>
    <row r="162" spans="1:9" ht="11.1" customHeight="1" x14ac:dyDescent="0.25">
      <c r="A162" s="65"/>
      <c r="B162" s="66"/>
      <c r="C162" s="67"/>
      <c r="D162" s="32">
        <v>2025</v>
      </c>
      <c r="E162" s="7">
        <f t="shared" si="24"/>
        <v>400</v>
      </c>
      <c r="F162" s="7"/>
      <c r="G162" s="19"/>
      <c r="H162" s="7">
        <v>400</v>
      </c>
      <c r="I162" s="7"/>
    </row>
    <row r="163" spans="1:9" ht="3" customHeight="1" x14ac:dyDescent="0.25">
      <c r="A163" s="65"/>
      <c r="B163" s="66"/>
      <c r="C163" s="67"/>
      <c r="D163" s="32"/>
      <c r="E163" s="7"/>
      <c r="F163" s="7"/>
      <c r="G163" s="19"/>
      <c r="H163" s="7"/>
      <c r="I163" s="7"/>
    </row>
    <row r="164" spans="1:9" ht="3" customHeight="1" x14ac:dyDescent="0.25">
      <c r="A164" s="65"/>
      <c r="B164" s="66"/>
      <c r="C164" s="67"/>
      <c r="D164" s="33"/>
      <c r="E164" s="17"/>
      <c r="F164" s="17"/>
      <c r="G164" s="26"/>
      <c r="H164" s="17"/>
      <c r="I164" s="17"/>
    </row>
    <row r="165" spans="1:9" ht="11.1" customHeight="1" x14ac:dyDescent="0.25">
      <c r="A165" s="65" t="s">
        <v>61</v>
      </c>
      <c r="B165" s="66" t="s">
        <v>18</v>
      </c>
      <c r="C165" s="67" t="s">
        <v>6</v>
      </c>
      <c r="D165" s="31">
        <v>2022</v>
      </c>
      <c r="E165" s="5">
        <f t="shared" si="24"/>
        <v>70.2</v>
      </c>
      <c r="F165" s="5"/>
      <c r="G165" s="8"/>
      <c r="H165" s="5">
        <f>100-29.8</f>
        <v>70.2</v>
      </c>
      <c r="I165" s="5"/>
    </row>
    <row r="166" spans="1:9" ht="11.1" customHeight="1" x14ac:dyDescent="0.25">
      <c r="A166" s="65"/>
      <c r="B166" s="66"/>
      <c r="C166" s="67"/>
      <c r="D166" s="32">
        <v>2023</v>
      </c>
      <c r="E166" s="7">
        <f t="shared" si="24"/>
        <v>100</v>
      </c>
      <c r="F166" s="7"/>
      <c r="G166" s="19"/>
      <c r="H166" s="7">
        <v>100</v>
      </c>
      <c r="I166" s="7"/>
    </row>
    <row r="167" spans="1:9" ht="11.1" customHeight="1" x14ac:dyDescent="0.25">
      <c r="A167" s="65"/>
      <c r="B167" s="66"/>
      <c r="C167" s="67"/>
      <c r="D167" s="32">
        <v>2024</v>
      </c>
      <c r="E167" s="7">
        <f t="shared" si="24"/>
        <v>100</v>
      </c>
      <c r="F167" s="7"/>
      <c r="G167" s="19"/>
      <c r="H167" s="7">
        <v>100</v>
      </c>
      <c r="I167" s="7"/>
    </row>
    <row r="168" spans="1:9" ht="11.1" customHeight="1" x14ac:dyDescent="0.25">
      <c r="A168" s="65"/>
      <c r="B168" s="66"/>
      <c r="C168" s="67"/>
      <c r="D168" s="32">
        <v>2025</v>
      </c>
      <c r="E168" s="7">
        <f t="shared" si="24"/>
        <v>100</v>
      </c>
      <c r="F168" s="7"/>
      <c r="G168" s="19"/>
      <c r="H168" s="7">
        <v>100</v>
      </c>
      <c r="I168" s="7"/>
    </row>
    <row r="169" spans="1:9" ht="3" customHeight="1" x14ac:dyDescent="0.25">
      <c r="A169" s="65"/>
      <c r="B169" s="66"/>
      <c r="C169" s="67"/>
      <c r="D169" s="32"/>
      <c r="E169" s="7"/>
      <c r="F169" s="7"/>
      <c r="G169" s="19"/>
      <c r="H169" s="7"/>
      <c r="I169" s="7"/>
    </row>
    <row r="170" spans="1:9" ht="3" customHeight="1" x14ac:dyDescent="0.25">
      <c r="A170" s="65"/>
      <c r="B170" s="66"/>
      <c r="C170" s="67"/>
      <c r="D170" s="33"/>
      <c r="E170" s="17"/>
      <c r="F170" s="17"/>
      <c r="G170" s="26"/>
      <c r="H170" s="17"/>
      <c r="I170" s="17"/>
    </row>
    <row r="171" spans="1:9" ht="14.1" customHeight="1" x14ac:dyDescent="0.25">
      <c r="A171" s="75" t="s">
        <v>58</v>
      </c>
      <c r="B171" s="71" t="s">
        <v>88</v>
      </c>
      <c r="C171" s="71" t="s">
        <v>65</v>
      </c>
      <c r="D171" s="35">
        <v>2022</v>
      </c>
      <c r="E171" s="13">
        <f t="shared" ref="E171" si="25">SUM(F171:I171)</f>
        <v>2109.8000000000002</v>
      </c>
      <c r="F171" s="13"/>
      <c r="G171" s="13">
        <f>G178</f>
        <v>1054.9000000000001</v>
      </c>
      <c r="H171" s="13">
        <f>SUM(H178)</f>
        <v>1054.9000000000001</v>
      </c>
      <c r="I171" s="13"/>
    </row>
    <row r="172" spans="1:9" ht="14.1" customHeight="1" x14ac:dyDescent="0.25">
      <c r="A172" s="76"/>
      <c r="B172" s="72"/>
      <c r="C172" s="72"/>
      <c r="D172" s="36">
        <v>2023</v>
      </c>
      <c r="E172" s="12">
        <f>SUM(F172:I172)</f>
        <v>1050.4000000000001</v>
      </c>
      <c r="F172" s="12"/>
      <c r="G172" s="12"/>
      <c r="H172" s="12">
        <f>SUM(H180)</f>
        <v>1050.4000000000001</v>
      </c>
      <c r="I172" s="12"/>
    </row>
    <row r="173" spans="1:9" ht="14.1" customHeight="1" x14ac:dyDescent="0.25">
      <c r="A173" s="76"/>
      <c r="B173" s="72"/>
      <c r="C173" s="72"/>
      <c r="D173" s="36"/>
      <c r="E173" s="12"/>
      <c r="F173" s="12"/>
      <c r="G173" s="12"/>
      <c r="H173" s="12"/>
      <c r="I173" s="12"/>
    </row>
    <row r="174" spans="1:9" ht="14.1" customHeight="1" x14ac:dyDescent="0.25">
      <c r="A174" s="76"/>
      <c r="B174" s="72"/>
      <c r="C174" s="72"/>
      <c r="D174" s="36"/>
      <c r="E174" s="12"/>
      <c r="F174" s="12"/>
      <c r="G174" s="12"/>
      <c r="H174" s="12"/>
      <c r="I174" s="12"/>
    </row>
    <row r="175" spans="1:9" ht="14.1" customHeight="1" x14ac:dyDescent="0.25">
      <c r="A175" s="76"/>
      <c r="B175" s="72"/>
      <c r="C175" s="72"/>
      <c r="D175" s="36"/>
      <c r="E175" s="12"/>
      <c r="F175" s="12"/>
      <c r="G175" s="12"/>
      <c r="H175" s="12"/>
      <c r="I175" s="12"/>
    </row>
    <row r="176" spans="1:9" ht="14.1" customHeight="1" x14ac:dyDescent="0.25">
      <c r="A176" s="76"/>
      <c r="B176" s="72"/>
      <c r="C176" s="72"/>
      <c r="D176" s="36"/>
      <c r="E176" s="12"/>
      <c r="F176" s="12"/>
      <c r="G176" s="12"/>
      <c r="H176" s="12"/>
      <c r="I176" s="12"/>
    </row>
    <row r="177" spans="1:9" ht="14.1" customHeight="1" x14ac:dyDescent="0.25">
      <c r="A177" s="77"/>
      <c r="B177" s="73"/>
      <c r="C177" s="73"/>
      <c r="D177" s="37"/>
      <c r="E177" s="14"/>
      <c r="F177" s="14"/>
      <c r="G177" s="14"/>
      <c r="H177" s="14"/>
      <c r="I177" s="14"/>
    </row>
    <row r="178" spans="1:9" ht="36" x14ac:dyDescent="0.25">
      <c r="A178" s="50" t="s">
        <v>59</v>
      </c>
      <c r="B178" s="27" t="s">
        <v>30</v>
      </c>
      <c r="C178" s="45" t="s">
        <v>6</v>
      </c>
      <c r="D178" s="30">
        <v>2022</v>
      </c>
      <c r="E178" s="34">
        <f>SUM(F178:I178)</f>
        <v>2109.8000000000002</v>
      </c>
      <c r="F178" s="34"/>
      <c r="G178" s="34">
        <v>1054.9000000000001</v>
      </c>
      <c r="H178" s="34">
        <v>1054.9000000000001</v>
      </c>
      <c r="I178" s="34"/>
    </row>
    <row r="179" spans="1:9" ht="36" hidden="1" x14ac:dyDescent="0.25">
      <c r="A179" s="50" t="s">
        <v>72</v>
      </c>
      <c r="B179" s="27" t="s">
        <v>73</v>
      </c>
      <c r="C179" s="45" t="s">
        <v>6</v>
      </c>
      <c r="D179" s="30">
        <v>2023</v>
      </c>
      <c r="E179" s="34">
        <f>SUM(F179:I179)</f>
        <v>0</v>
      </c>
      <c r="F179" s="34"/>
      <c r="G179" s="34"/>
      <c r="H179" s="34"/>
      <c r="I179" s="34"/>
    </row>
    <row r="180" spans="1:9" ht="36" x14ac:dyDescent="0.25">
      <c r="A180" s="50" t="s">
        <v>72</v>
      </c>
      <c r="B180" s="27" t="s">
        <v>73</v>
      </c>
      <c r="C180" s="45" t="s">
        <v>6</v>
      </c>
      <c r="D180" s="30">
        <v>2023</v>
      </c>
      <c r="E180" s="34">
        <f>SUM(F180:I180)</f>
        <v>1050.4000000000001</v>
      </c>
      <c r="F180" s="34"/>
      <c r="G180" s="34"/>
      <c r="H180" s="34">
        <v>1050.4000000000001</v>
      </c>
      <c r="I180" s="34"/>
    </row>
    <row r="181" spans="1:9" x14ac:dyDescent="0.25">
      <c r="A181" s="75" t="s">
        <v>62</v>
      </c>
      <c r="B181" s="71" t="s">
        <v>49</v>
      </c>
      <c r="C181" s="71" t="s">
        <v>6</v>
      </c>
      <c r="D181" s="35">
        <v>2022</v>
      </c>
      <c r="E181" s="13">
        <f t="shared" ref="E181" si="26">SUM(F181:I181)</f>
        <v>1542.6</v>
      </c>
      <c r="F181" s="13"/>
      <c r="G181" s="13">
        <f>G187+G188</f>
        <v>771.3</v>
      </c>
      <c r="H181" s="13">
        <f>SUM(H187+H188)</f>
        <v>771.3</v>
      </c>
      <c r="I181" s="13"/>
    </row>
    <row r="182" spans="1:9" x14ac:dyDescent="0.25">
      <c r="A182" s="76"/>
      <c r="B182" s="72"/>
      <c r="C182" s="72"/>
      <c r="D182" s="36"/>
      <c r="E182" s="12"/>
      <c r="F182" s="12"/>
      <c r="G182" s="12"/>
      <c r="H182" s="12"/>
      <c r="I182" s="12"/>
    </row>
    <row r="183" spans="1:9" x14ac:dyDescent="0.25">
      <c r="A183" s="76"/>
      <c r="B183" s="72"/>
      <c r="C183" s="72"/>
      <c r="D183" s="36"/>
      <c r="E183" s="12"/>
      <c r="F183" s="12"/>
      <c r="G183" s="12"/>
      <c r="H183" s="12"/>
      <c r="I183" s="12"/>
    </row>
    <row r="184" spans="1:9" x14ac:dyDescent="0.25">
      <c r="A184" s="76"/>
      <c r="B184" s="72"/>
      <c r="C184" s="72"/>
      <c r="D184" s="36"/>
      <c r="E184" s="12"/>
      <c r="F184" s="12"/>
      <c r="G184" s="12"/>
      <c r="H184" s="12"/>
      <c r="I184" s="12"/>
    </row>
    <row r="185" spans="1:9" x14ac:dyDescent="0.25">
      <c r="A185" s="76"/>
      <c r="B185" s="72"/>
      <c r="C185" s="72"/>
      <c r="D185" s="36"/>
      <c r="E185" s="12"/>
      <c r="F185" s="12"/>
      <c r="G185" s="12"/>
      <c r="H185" s="12"/>
      <c r="I185" s="12"/>
    </row>
    <row r="186" spans="1:9" ht="31.5" customHeight="1" x14ac:dyDescent="0.25">
      <c r="A186" s="77"/>
      <c r="B186" s="73"/>
      <c r="C186" s="73"/>
      <c r="D186" s="37"/>
      <c r="E186" s="14"/>
      <c r="F186" s="14"/>
      <c r="G186" s="14"/>
      <c r="H186" s="14"/>
      <c r="I186" s="14"/>
    </row>
    <row r="187" spans="1:9" ht="47.25" customHeight="1" x14ac:dyDescent="0.25">
      <c r="A187" s="50" t="s">
        <v>63</v>
      </c>
      <c r="B187" s="27" t="s">
        <v>67</v>
      </c>
      <c r="C187" s="51" t="s">
        <v>6</v>
      </c>
      <c r="D187" s="30">
        <v>2022</v>
      </c>
      <c r="E187" s="34">
        <f t="shared" ref="E187:E188" si="27">SUM(F187:I187)</f>
        <v>792.59999999999991</v>
      </c>
      <c r="F187" s="34"/>
      <c r="G187" s="34">
        <f>513.8-117.5</f>
        <v>396.29999999999995</v>
      </c>
      <c r="H187" s="34">
        <f>513.8-117.5</f>
        <v>396.29999999999995</v>
      </c>
      <c r="I187" s="34"/>
    </row>
    <row r="188" spans="1:9" ht="36" x14ac:dyDescent="0.25">
      <c r="A188" s="50" t="s">
        <v>64</v>
      </c>
      <c r="B188" s="27" t="s">
        <v>29</v>
      </c>
      <c r="C188" s="51" t="s">
        <v>6</v>
      </c>
      <c r="D188" s="30">
        <v>2022</v>
      </c>
      <c r="E188" s="34">
        <f t="shared" si="27"/>
        <v>750</v>
      </c>
      <c r="F188" s="34"/>
      <c r="G188" s="34">
        <f>257.5+117.5</f>
        <v>375</v>
      </c>
      <c r="H188" s="34">
        <f>257.5+117.5</f>
        <v>375</v>
      </c>
      <c r="I188" s="34"/>
    </row>
  </sheetData>
  <mergeCells count="83">
    <mergeCell ref="C121:C126"/>
    <mergeCell ref="A39:A46"/>
    <mergeCell ref="A83:A90"/>
    <mergeCell ref="A47:A52"/>
    <mergeCell ref="C61:C66"/>
    <mergeCell ref="A14:A16"/>
    <mergeCell ref="B14:B16"/>
    <mergeCell ref="A67:A74"/>
    <mergeCell ref="A18:A26"/>
    <mergeCell ref="A105:A112"/>
    <mergeCell ref="A97:A104"/>
    <mergeCell ref="A75:A82"/>
    <mergeCell ref="A61:A66"/>
    <mergeCell ref="B61:B66"/>
    <mergeCell ref="D14:D16"/>
    <mergeCell ref="B75:B82"/>
    <mergeCell ref="C75:C82"/>
    <mergeCell ref="C105:C112"/>
    <mergeCell ref="B97:B104"/>
    <mergeCell ref="B18:B26"/>
    <mergeCell ref="B47:B52"/>
    <mergeCell ref="B67:B74"/>
    <mergeCell ref="C47:C52"/>
    <mergeCell ref="C67:C74"/>
    <mergeCell ref="B105:B112"/>
    <mergeCell ref="B39:B46"/>
    <mergeCell ref="C39:C46"/>
    <mergeCell ref="B83:B90"/>
    <mergeCell ref="C83:C90"/>
    <mergeCell ref="C18:C26"/>
    <mergeCell ref="A1:I1"/>
    <mergeCell ref="A2:I2"/>
    <mergeCell ref="A3:I3"/>
    <mergeCell ref="A4:I4"/>
    <mergeCell ref="A10:I10"/>
    <mergeCell ref="A5:I5"/>
    <mergeCell ref="A6:I6"/>
    <mergeCell ref="A7:I7"/>
    <mergeCell ref="A8:I8"/>
    <mergeCell ref="A181:A186"/>
    <mergeCell ref="B181:B186"/>
    <mergeCell ref="C181:C186"/>
    <mergeCell ref="A171:A177"/>
    <mergeCell ref="A11:I11"/>
    <mergeCell ref="A12:I12"/>
    <mergeCell ref="A33:A38"/>
    <mergeCell ref="B33:B38"/>
    <mergeCell ref="C33:C38"/>
    <mergeCell ref="E14:I15"/>
    <mergeCell ref="A13:I13"/>
    <mergeCell ref="C14:C16"/>
    <mergeCell ref="B171:B177"/>
    <mergeCell ref="C171:C177"/>
    <mergeCell ref="A113:A120"/>
    <mergeCell ref="B113:B120"/>
    <mergeCell ref="A165:A170"/>
    <mergeCell ref="B165:B170"/>
    <mergeCell ref="C165:C170"/>
    <mergeCell ref="A27:A32"/>
    <mergeCell ref="B27:B32"/>
    <mergeCell ref="C27:C32"/>
    <mergeCell ref="A151:A158"/>
    <mergeCell ref="B151:B158"/>
    <mergeCell ref="C151:C158"/>
    <mergeCell ref="C113:C120"/>
    <mergeCell ref="A145:A150"/>
    <mergeCell ref="B145:B150"/>
    <mergeCell ref="C145:C150"/>
    <mergeCell ref="C97:C104"/>
    <mergeCell ref="A121:A126"/>
    <mergeCell ref="B121:B126"/>
    <mergeCell ref="A127:A132"/>
    <mergeCell ref="B127:B132"/>
    <mergeCell ref="C127:C132"/>
    <mergeCell ref="A159:A164"/>
    <mergeCell ref="B159:B164"/>
    <mergeCell ref="C159:C164"/>
    <mergeCell ref="A133:A138"/>
    <mergeCell ref="B133:B138"/>
    <mergeCell ref="C133:C138"/>
    <mergeCell ref="A139:A144"/>
    <mergeCell ref="B139:B144"/>
    <mergeCell ref="C139:C144"/>
  </mergeCells>
  <pageMargins left="0.70866141732283472" right="0.39370078740157483" top="0.55118110236220474" bottom="0.55118110236220474" header="0.31496062992125984" footer="0.31496062992125984"/>
  <pageSetup paperSize="9" scale="85" fitToHeight="0" orientation="portrait" r:id="rId1"/>
  <rowBreaks count="2" manualBreakCount="2">
    <brk id="90" max="8" man="1"/>
    <brk id="177"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2022-12-21T12:12:25Z</cp:lastPrinted>
  <dcterms:created xsi:type="dcterms:W3CDTF">2018-02-02T07:27:25Z</dcterms:created>
  <dcterms:modified xsi:type="dcterms:W3CDTF">2022-12-21T12:17:04Z</dcterms:modified>
</cp:coreProperties>
</file>