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МУНИЦИПАЛЬНЫЕ ПРОГРАММЫ\2021 МУНИЦИПАЛЬНЫЕ ПРОГРАММЫ\МП РАЗВИТ. АВТОМ. ДОРОГ ИЗМ\Пост. 11.2021 МП Раз. авт. дорог СД\"/>
    </mc:Choice>
  </mc:AlternateContent>
  <bookViews>
    <workbookView xWindow="480" yWindow="480" windowWidth="21840" windowHeight="12225"/>
  </bookViews>
  <sheets>
    <sheet name="Лист1" sheetId="1" r:id="rId1"/>
    <sheet name="Лист2" sheetId="2" r:id="rId2"/>
    <sheet name="Лист3" sheetId="3" r:id="rId3"/>
  </sheets>
  <definedNames>
    <definedName name="_xlnm.Print_Area" localSheetId="0">Лист1!$A$1:$L$292</definedName>
  </definedNames>
  <calcPr calcId="162913"/>
</workbook>
</file>

<file path=xl/calcChain.xml><?xml version="1.0" encoding="utf-8"?>
<calcChain xmlns="http://schemas.openxmlformats.org/spreadsheetml/2006/main">
  <c r="G55" i="1" l="1"/>
  <c r="J74" i="1" l="1"/>
  <c r="J36" i="1" s="1"/>
  <c r="J185" i="1" l="1"/>
  <c r="J159" i="1"/>
  <c r="J192" i="1"/>
  <c r="G192" i="1" s="1"/>
  <c r="I286" i="1"/>
  <c r="I281" i="1" s="1"/>
  <c r="J286" i="1"/>
  <c r="J281" i="1" s="1"/>
  <c r="J276" i="1" s="1"/>
  <c r="G288" i="1"/>
  <c r="G193" i="1"/>
  <c r="I263" i="1"/>
  <c r="J263" i="1"/>
  <c r="G269" i="1" l="1"/>
  <c r="G56" i="1"/>
  <c r="G54" i="1"/>
  <c r="G52" i="1" l="1"/>
  <c r="G58" i="1" l="1"/>
  <c r="G105" i="1"/>
  <c r="J91" i="1"/>
  <c r="J37" i="1"/>
  <c r="J39" i="1"/>
  <c r="J38" i="1"/>
  <c r="J277" i="1"/>
  <c r="J264" i="1"/>
  <c r="J139" i="1"/>
  <c r="G172" i="1"/>
  <c r="J141" i="1"/>
  <c r="J140" i="1"/>
  <c r="G140" i="1" s="1"/>
  <c r="J93" i="1"/>
  <c r="G123" i="1"/>
  <c r="G115" i="1"/>
  <c r="G53" i="1"/>
  <c r="G187" i="1"/>
  <c r="G182" i="1"/>
  <c r="G161" i="1"/>
  <c r="G84" i="1"/>
  <c r="G76" i="1"/>
  <c r="G66" i="1"/>
  <c r="G65" i="1"/>
  <c r="G67" i="1"/>
  <c r="J31" i="1" l="1"/>
  <c r="J22" i="1" s="1"/>
  <c r="J282" i="1"/>
  <c r="G277" i="1" s="1"/>
  <c r="G290" i="1"/>
  <c r="G289" i="1"/>
  <c r="G287" i="1"/>
  <c r="J258" i="1"/>
  <c r="G258" i="1" s="1"/>
  <c r="G271" i="1"/>
  <c r="G282" i="1" l="1"/>
  <c r="G264" i="1"/>
  <c r="J92" i="1" l="1"/>
  <c r="G92" i="1" s="1"/>
  <c r="J29" i="1"/>
  <c r="J20" i="1" s="1"/>
  <c r="J30" i="1"/>
  <c r="J21" i="1" s="1"/>
  <c r="G38" i="1"/>
  <c r="J244" i="1"/>
  <c r="J238" i="1" s="1"/>
  <c r="I244" i="1"/>
  <c r="I238" i="1" s="1"/>
  <c r="G252" i="1"/>
  <c r="G253" i="1"/>
  <c r="G251" i="1"/>
  <c r="G244" i="1" l="1"/>
  <c r="G238" i="1"/>
  <c r="J121" i="1" l="1"/>
  <c r="J113" i="1"/>
  <c r="G286" i="1" l="1"/>
  <c r="J226" i="1"/>
  <c r="J219" i="1" s="1"/>
  <c r="I226" i="1"/>
  <c r="G235" i="1"/>
  <c r="G234" i="1"/>
  <c r="G226" i="1" l="1"/>
  <c r="I219" i="1"/>
  <c r="G219" i="1" s="1"/>
  <c r="I276" i="1"/>
  <c r="I257" i="1"/>
  <c r="G178" i="1"/>
  <c r="I270" i="1"/>
  <c r="J270" i="1"/>
  <c r="J184" i="1"/>
  <c r="I28" i="1" l="1"/>
  <c r="I19" i="1" s="1"/>
  <c r="J138" i="1"/>
  <c r="G162" i="1"/>
  <c r="G160" i="1"/>
  <c r="G159" i="1"/>
  <c r="G138" i="1" l="1"/>
  <c r="G91" i="1"/>
  <c r="G69" i="1"/>
  <c r="G68" i="1"/>
  <c r="G108" i="1"/>
  <c r="G64" i="1"/>
  <c r="G63" i="1"/>
  <c r="G30" i="1" l="1"/>
  <c r="G113" i="1"/>
  <c r="G107" i="1" l="1"/>
  <c r="G106" i="1"/>
  <c r="J90" i="1"/>
  <c r="G181" i="1" l="1"/>
  <c r="G291" i="1"/>
  <c r="G273" i="1"/>
  <c r="G139" i="1" l="1"/>
  <c r="G188" i="1"/>
  <c r="G186" i="1"/>
  <c r="G185" i="1"/>
  <c r="G21" i="1"/>
  <c r="G122" i="1"/>
  <c r="G114" i="1"/>
  <c r="G39" i="1"/>
  <c r="G75" i="1"/>
  <c r="G83" i="1"/>
  <c r="G184" i="1"/>
  <c r="G37" i="1" l="1"/>
  <c r="J155" i="1"/>
  <c r="J130" i="1"/>
  <c r="J81" i="1"/>
  <c r="J73" i="1"/>
  <c r="J35" i="1" l="1"/>
  <c r="J137" i="1"/>
  <c r="G137" i="1" s="1"/>
  <c r="G179" i="1"/>
  <c r="G46" i="1"/>
  <c r="I243" i="1"/>
  <c r="I237" i="1" s="1"/>
  <c r="G274" i="1"/>
  <c r="G272" i="1"/>
  <c r="G233" i="1"/>
  <c r="G232" i="1"/>
  <c r="G100" i="1"/>
  <c r="G95" i="1"/>
  <c r="G50" i="1"/>
  <c r="G51" i="1"/>
  <c r="G281" i="1"/>
  <c r="J275" i="1"/>
  <c r="G275" i="1" s="1"/>
  <c r="J262" i="1"/>
  <c r="J256" i="1" s="1"/>
  <c r="J267" i="1"/>
  <c r="G267" i="1" s="1"/>
  <c r="J266" i="1"/>
  <c r="J260" i="1" s="1"/>
  <c r="G263" i="1"/>
  <c r="J250" i="1"/>
  <c r="G250" i="1" s="1"/>
  <c r="J249" i="1"/>
  <c r="G249" i="1" s="1"/>
  <c r="J242" i="1"/>
  <c r="J236" i="1"/>
  <c r="J231" i="1"/>
  <c r="J224" i="1" s="1"/>
  <c r="J225" i="1"/>
  <c r="J223" i="1"/>
  <c r="J216" i="1" s="1"/>
  <c r="J222" i="1"/>
  <c r="J215" i="1" s="1"/>
  <c r="J218" i="1"/>
  <c r="J197" i="1"/>
  <c r="J196" i="1"/>
  <c r="J194" i="1"/>
  <c r="J189" i="1"/>
  <c r="G189" i="1" s="1"/>
  <c r="J163" i="1"/>
  <c r="G163" i="1" s="1"/>
  <c r="J154" i="1"/>
  <c r="J136" i="1" s="1"/>
  <c r="G136" i="1" s="1"/>
  <c r="J153" i="1"/>
  <c r="G153" i="1" s="1"/>
  <c r="G141" i="1"/>
  <c r="J134" i="1"/>
  <c r="G134" i="1" s="1"/>
  <c r="J129" i="1"/>
  <c r="J125" i="1" s="1"/>
  <c r="G125" i="1" s="1"/>
  <c r="J126" i="1"/>
  <c r="G126" i="1" s="1"/>
  <c r="J111" i="1"/>
  <c r="G111" i="1" s="1"/>
  <c r="J104" i="1"/>
  <c r="G104" i="1" s="1"/>
  <c r="J103" i="1"/>
  <c r="G103" i="1" s="1"/>
  <c r="J102" i="1"/>
  <c r="J101" i="1"/>
  <c r="G101" i="1" s="1"/>
  <c r="G93" i="1"/>
  <c r="G90" i="1"/>
  <c r="J89" i="1"/>
  <c r="G89" i="1" s="1"/>
  <c r="J87" i="1"/>
  <c r="G87" i="1" s="1"/>
  <c r="J86" i="1"/>
  <c r="G86" i="1" s="1"/>
  <c r="J80" i="1"/>
  <c r="J34" i="1" s="1"/>
  <c r="J57" i="1"/>
  <c r="J33" i="1" s="1"/>
  <c r="G36" i="1"/>
  <c r="J32" i="1"/>
  <c r="I225" i="1"/>
  <c r="I218" i="1" s="1"/>
  <c r="I262" i="1"/>
  <c r="I256" i="1" s="1"/>
  <c r="I261" i="1"/>
  <c r="I255" i="1" s="1"/>
  <c r="I260" i="1"/>
  <c r="I254" i="1" s="1"/>
  <c r="G280" i="1"/>
  <c r="G285" i="1"/>
  <c r="G292" i="1"/>
  <c r="G130" i="1"/>
  <c r="G183" i="1"/>
  <c r="G180" i="1"/>
  <c r="G124" i="1"/>
  <c r="G116" i="1"/>
  <c r="G85" i="1"/>
  <c r="G77" i="1"/>
  <c r="G152" i="1"/>
  <c r="I242" i="1"/>
  <c r="I196" i="1"/>
  <c r="I197" i="1"/>
  <c r="I224" i="1"/>
  <c r="I217" i="1" s="1"/>
  <c r="I236" i="1"/>
  <c r="I223" i="1"/>
  <c r="I216" i="1" s="1"/>
  <c r="I222" i="1"/>
  <c r="I215" i="1" s="1"/>
  <c r="G248" i="1"/>
  <c r="G247" i="1"/>
  <c r="G121" i="1"/>
  <c r="G120" i="1"/>
  <c r="G119" i="1"/>
  <c r="G118" i="1"/>
  <c r="G117" i="1"/>
  <c r="G112" i="1"/>
  <c r="G110" i="1"/>
  <c r="G109" i="1"/>
  <c r="G74" i="1"/>
  <c r="G82" i="1"/>
  <c r="G164" i="1"/>
  <c r="G212" i="1"/>
  <c r="G210" i="1"/>
  <c r="G209" i="1"/>
  <c r="G207" i="1"/>
  <c r="G206" i="1"/>
  <c r="G204" i="1"/>
  <c r="G203" i="1"/>
  <c r="G201" i="1"/>
  <c r="G200" i="1"/>
  <c r="I194" i="1"/>
  <c r="G175" i="1"/>
  <c r="G47" i="1"/>
  <c r="G97" i="1"/>
  <c r="G174" i="1"/>
  <c r="G166" i="1"/>
  <c r="G165" i="1"/>
  <c r="G171" i="1"/>
  <c r="G170" i="1"/>
  <c r="G150" i="1"/>
  <c r="G148" i="1"/>
  <c r="G146" i="1"/>
  <c r="G144" i="1"/>
  <c r="G142" i="1"/>
  <c r="G99" i="1"/>
  <c r="G96" i="1"/>
  <c r="G94" i="1"/>
  <c r="G199" i="1"/>
  <c r="G198" i="1"/>
  <c r="G81" i="1"/>
  <c r="G79" i="1"/>
  <c r="G78" i="1"/>
  <c r="G73" i="1"/>
  <c r="G71" i="1"/>
  <c r="G70" i="1"/>
  <c r="G49" i="1"/>
  <c r="G48" i="1"/>
  <c r="G45" i="1"/>
  <c r="G230" i="1"/>
  <c r="G229" i="1"/>
  <c r="G195" i="1"/>
  <c r="G44" i="1"/>
  <c r="G43" i="1"/>
  <c r="G42" i="1"/>
  <c r="G41" i="1"/>
  <c r="G40" i="1"/>
  <c r="G151" i="1"/>
  <c r="G149" i="1"/>
  <c r="G147" i="1"/>
  <c r="G145" i="1"/>
  <c r="G143" i="1"/>
  <c r="G32" i="1" l="1"/>
  <c r="G22" i="1"/>
  <c r="J27" i="1"/>
  <c r="G218" i="1"/>
  <c r="G216" i="1"/>
  <c r="G35" i="1"/>
  <c r="G196" i="1"/>
  <c r="G155" i="1"/>
  <c r="G236" i="1"/>
  <c r="G154" i="1"/>
  <c r="J243" i="1"/>
  <c r="J237" i="1" s="1"/>
  <c r="G237" i="1" s="1"/>
  <c r="G231" i="1"/>
  <c r="J88" i="1"/>
  <c r="G88" i="1" s="1"/>
  <c r="G270" i="1"/>
  <c r="G197" i="1"/>
  <c r="G225" i="1"/>
  <c r="J261" i="1"/>
  <c r="J217" i="1"/>
  <c r="G217" i="1" s="1"/>
  <c r="G224" i="1"/>
  <c r="I25" i="1"/>
  <c r="I16" i="1" s="1"/>
  <c r="I24" i="1"/>
  <c r="J24" i="1"/>
  <c r="J15" i="1" s="1"/>
  <c r="G57" i="1"/>
  <c r="G102" i="1"/>
  <c r="J257" i="1"/>
  <c r="J28" i="1" s="1"/>
  <c r="G223" i="1"/>
  <c r="G242" i="1"/>
  <c r="G276" i="1"/>
  <c r="J254" i="1"/>
  <c r="G254" i="1" s="1"/>
  <c r="G260" i="1"/>
  <c r="I26" i="1"/>
  <c r="G215" i="1"/>
  <c r="G256" i="1"/>
  <c r="I27" i="1"/>
  <c r="G34" i="1"/>
  <c r="G33" i="1"/>
  <c r="G80" i="1"/>
  <c r="G194" i="1"/>
  <c r="G262" i="1"/>
  <c r="G129" i="1"/>
  <c r="G222" i="1"/>
  <c r="G266" i="1"/>
  <c r="J135" i="1"/>
  <c r="G135" i="1" s="1"/>
  <c r="G257" i="1" l="1"/>
  <c r="J19" i="1"/>
  <c r="G243" i="1"/>
  <c r="G29" i="1"/>
  <c r="G20" i="1"/>
  <c r="G24" i="1"/>
  <c r="G261" i="1"/>
  <c r="J255" i="1"/>
  <c r="I15" i="1"/>
  <c r="J18" i="1"/>
  <c r="I18" i="1"/>
  <c r="J25" i="1"/>
  <c r="G31" i="1"/>
  <c r="I17" i="1"/>
  <c r="G15" i="1" l="1"/>
  <c r="I23" i="1"/>
  <c r="G19" i="1"/>
  <c r="G28" i="1"/>
  <c r="G255" i="1"/>
  <c r="J26" i="1"/>
  <c r="G18" i="1"/>
  <c r="G27" i="1"/>
  <c r="J16" i="1"/>
  <c r="G25" i="1"/>
  <c r="J17" i="1" l="1"/>
  <c r="J23" i="1" s="1"/>
  <c r="G26" i="1"/>
  <c r="G16" i="1"/>
  <c r="G17" i="1" l="1"/>
  <c r="G23" i="1" s="1"/>
</calcChain>
</file>

<file path=xl/sharedStrings.xml><?xml version="1.0" encoding="utf-8"?>
<sst xmlns="http://schemas.openxmlformats.org/spreadsheetml/2006/main" count="357" uniqueCount="234">
  <si>
    <t>Наименование муниципальной программы, основные мероприятия</t>
  </si>
  <si>
    <t>Ответственный исполнитель</t>
  </si>
  <si>
    <t>Срок реализации</t>
  </si>
  <si>
    <t>Оценка расходов (тыс. руб. в ценах соответствующих лет)</t>
  </si>
  <si>
    <t>начало реали-зации</t>
  </si>
  <si>
    <t>конец реали-зации</t>
  </si>
  <si>
    <t>всего</t>
  </si>
  <si>
    <t>областной бюджет</t>
  </si>
  <si>
    <t>местный бюджет</t>
  </si>
  <si>
    <t xml:space="preserve">Муниципальная программа "Развитие автомобильных дорог на территории МО «Приморское городское поселение» </t>
  </si>
  <si>
    <t>Администрация МО «Приморское городское поселение»</t>
  </si>
  <si>
    <t>Ямочный ремонт дорожного покрытия автомобильной дороги г. Приморск, пер. Нагорный</t>
  </si>
  <si>
    <t>Ремонт водоотводной системы для отвода поверхностных вод с дорожного покрытия автомобильной дороги г. Приморск, пер. Нагорный у дома № 7</t>
  </si>
  <si>
    <t>Замена  водоотводной трубы  под автомобильной дорогой  г. Приморск,  ул. Железнодорожная  (у дома №15а)</t>
  </si>
  <si>
    <t xml:space="preserve">Замена  водоотводных труб  под автомобильной дорогой  г. Приморск,  ул. Железнодорожная  </t>
  </si>
  <si>
    <t>Ремонт водоотводной системы для отвода поверхностных вод с дорожного покрытия автомобильной дороги от здания КПП до  поворота к гаражам у д. 10, п. Глебычево</t>
  </si>
  <si>
    <t>Замена водоотводных труб под автомобильной дорогой п. Прибылово, ул. Конюшенная</t>
  </si>
  <si>
    <t>Профилирование и подсыпка участка грунтовой автомобильной  дороги пос. Озерки, ул. Верхняя</t>
  </si>
  <si>
    <t>Профилирование и подсыпка участка грунтовой автомобильной  дороги пос. Мамонтовка</t>
  </si>
  <si>
    <t>Профилирование и подсыпка участка грунтовой автомобильной  дороги пос. Ключевое</t>
  </si>
  <si>
    <t>Профилирование и подсыпка участка грунтовой автомобильной  дороги пос. Малышево</t>
  </si>
  <si>
    <t>Профилирование и подсыпка участка грунтовой автомобильной  дороги  пос. Балтийское</t>
  </si>
  <si>
    <t>Ремонт автомобильной дороги г. Приморск, ул. Береговая  до д. №50  (км  0+650 -  км 1+099),   Выборгский район Ленинградской области</t>
  </si>
  <si>
    <t>Ремонт дорожного покрытия автомобильной дороги г. Приморск, ул. Заводская  (км 0+000 - км 0+235)</t>
  </si>
  <si>
    <t>Ремонт дорожного покрытия автомобильной дороги г. Приморск,  ул. Пляжная  (км  0+675 – км 1+691)</t>
  </si>
  <si>
    <t>Ремонт дорожного  покрытия автомобильной дороги г. Приморск, Краснофлотский пер.</t>
  </si>
  <si>
    <t>Ремонт автомобильной дороги г. Приморск, ул. Лесная  до д. 36</t>
  </si>
  <si>
    <t>Составление смет, экспертиза смет и работ по ремонту дорожного покрытия</t>
  </si>
  <si>
    <t>Ремонт дорожного покрытия проезда к дворовой территории  многоквартирных домов №11,12 от  торгового центра  п. Рябово</t>
  </si>
  <si>
    <t>Ремонт дорожного  покрытия дворовой территории  многоквартирного дома № 4  п. Ермилово</t>
  </si>
  <si>
    <t>Ремонт асфальтобетонного покрытия проезда к  дворовой территории  многоквартирного дома по адресу: г. Приморск, наб. Гагарина, д.7</t>
  </si>
  <si>
    <t>Ремонт дорожного  покрытия  проездов к дворовой территории многоквартирного дома пос. Ермилово от Приморского шоссе до д. 4</t>
  </si>
  <si>
    <t>Ремонт дорожного покрытия   проездов к  дворовой территории  многоквартирных домов по адресу: п. Рябово, д. 1,3,4,5</t>
  </si>
  <si>
    <t>Механизированная уборка дорог в г. Приморске,  п. Ермилово, п. Вязы, п. Малышево, п. Балтийское</t>
  </si>
  <si>
    <t>Механизированная уборка дорог в п. Красная Долина, п. Рябово, п. Камышовка, д. Александровка, п. Заречье, п. Краснофлотское, п. Озерки, п. Мамонтовка</t>
  </si>
  <si>
    <t>Ручная уборка мусора по обочинам дорог местного значения в пос. Глебычево, п. Прибылово, п. Ключевое</t>
  </si>
  <si>
    <t>Ручная уборка мусора по обочинам дорог местного значения п. Красная Долина, п. Рябово, п. Камышовка</t>
  </si>
  <si>
    <t>Приобретение указателей с названиями улиц</t>
  </si>
  <si>
    <t>№ п/п</t>
  </si>
  <si>
    <t>ПЛАН</t>
  </si>
  <si>
    <t>реализации муниципальной программы</t>
  </si>
  <si>
    <t>3.1</t>
  </si>
  <si>
    <t>2.1</t>
  </si>
  <si>
    <t>2.2</t>
  </si>
  <si>
    <t>2.3</t>
  </si>
  <si>
    <t>2.4</t>
  </si>
  <si>
    <t>2.6</t>
  </si>
  <si>
    <t>2.7</t>
  </si>
  <si>
    <t>Ремонт дворовой территории многоквартирного дома №6 наб. Лебедева, г. Приморск</t>
  </si>
  <si>
    <t>Обследование  мостов  автомобильной дороги п. Заречье</t>
  </si>
  <si>
    <t>1.1</t>
  </si>
  <si>
    <t>1.2</t>
  </si>
  <si>
    <t>Восстановление системы водоотвода вдоль автомобильной дороги ул. Железнодорожная с расчисткой от растительности</t>
  </si>
  <si>
    <t>1.3</t>
  </si>
  <si>
    <t>1.4</t>
  </si>
  <si>
    <t>1.5</t>
  </si>
  <si>
    <t>1.6</t>
  </si>
  <si>
    <t>1.7</t>
  </si>
  <si>
    <t>1.8</t>
  </si>
  <si>
    <t>1.9</t>
  </si>
  <si>
    <t>1.10</t>
  </si>
  <si>
    <t>1.11</t>
  </si>
  <si>
    <t>2.10</t>
  </si>
  <si>
    <t xml:space="preserve">Технический надзор, строительный контроль по ремонту дорожного покрытия </t>
  </si>
  <si>
    <t>Ямочный ремонт дорожного покрытия автомобильных дорог на территории МО "Приморское городское поселение"</t>
  </si>
  <si>
    <t>Ремонт автомобильной дороги г. Приморск, ул. Агафонова</t>
  </si>
  <si>
    <t>1.        Основное мероприятие «Развитие автомобильных дорог»</t>
  </si>
  <si>
    <t>2.        Капитальный ремонт  и ремонт дворовых территорий многоквартирных домов, проездов к дворовым территориям многоквартирных домов</t>
  </si>
  <si>
    <t>Оценка объектов транспортной коммуникации (автомобильных дорог)</t>
  </si>
  <si>
    <t>Комплекс кадастровых работ по постановке на государственный кадастровый учет объектов транспортной коммуникации (автомобильных дорог)</t>
  </si>
  <si>
    <t>Ремонт проезда к многоквартирным домам по адресу: Ленинградская область, Выборгский район, пос. Ермилово, ул. Физкультурная, д. 14, 15</t>
  </si>
  <si>
    <t>2.5</t>
  </si>
  <si>
    <t>Ремонт дорожного покрытия проездов к дворовой территорий многоквартирных домов № 5,6,11  п. Рябово</t>
  </si>
  <si>
    <t>Замена водоотводных труб под автомобильной дорогой г. Приморск, ул. Вокзальная, ул. Железнодорожная</t>
  </si>
  <si>
    <t>Годы реали-зации</t>
  </si>
  <si>
    <t>5.1</t>
  </si>
  <si>
    <t>7.1</t>
  </si>
  <si>
    <t>Ямочный ремонт дорожного покрытия автомобильных дорог п. Глебычево</t>
  </si>
  <si>
    <t>6.1</t>
  </si>
  <si>
    <t>Ремонт автомобильной дороги г. Приморск, ул. Лесная до наб. Гагарина</t>
  </si>
  <si>
    <t>2.11</t>
  </si>
  <si>
    <t>2.9</t>
  </si>
  <si>
    <t xml:space="preserve">   </t>
  </si>
  <si>
    <t>8.1</t>
  </si>
  <si>
    <t>2.12</t>
  </si>
  <si>
    <t>8.1.1</t>
  </si>
  <si>
    <t>8.1.2</t>
  </si>
  <si>
    <t>Ремонт проездов к дворовой территории по адресу: г. Приморск, наб. Лебедева д. 8</t>
  </si>
  <si>
    <t>Ремонт дорожного покрытия проездов к  многоквартирным домам  № 1, 2, 3, 4, 5, 6, 7, 8, 9  п. Глебычево, ул. Офицерская</t>
  </si>
  <si>
    <t>Паспортизация муниципальных дорог в границах населенных пунктов</t>
  </si>
  <si>
    <t>Ремонт автомобильной дороги г. Приморск,  ул. Пляжная  (км  0+225 – км 0+675) Выборгский район Ленинградской области</t>
  </si>
  <si>
    <t>8.1.4</t>
  </si>
  <si>
    <t xml:space="preserve">      1. Ремонт автомобильных дорог</t>
  </si>
  <si>
    <t>10.1</t>
  </si>
  <si>
    <t>Реализация мероприятий в рамках подпрограммы "Создание условий для эффективного выполнения органами местного самоуправления своих полномочий и содействие развитию участия населения в осуществлении местного самоуправления в Ленинградской области" государственной программы Ленинградской области "Устойчивое общественное развитие в Ленинградской области"</t>
  </si>
  <si>
    <t>Реализация мероприятий в рамках подпрограммы "Поддержание существующей сети автомобильных дорог общего пользования" государственной программы  Ленинградской области «Развитие транспортной системы Ленинградской области»</t>
  </si>
  <si>
    <t>9.1</t>
  </si>
  <si>
    <t>Оказание услуг по срочному вывозу снежных масс и расчистке снежных заносов на автомобильных дорогах общего пользования местного значения, проездов к дворовым территориям</t>
  </si>
  <si>
    <t>Комплекс кадастровых работ по постановке на государственный кадастровый учет земельных участков под объектами транспортной коммуникации (автомобильными дорогами)</t>
  </si>
  <si>
    <t xml:space="preserve">Ремонт автомобильной дороги по адресу: Ленинградская область, Выборгский район, 
г. Приморск, ул. Береговая (км 1+100-км 1+750)
</t>
  </si>
  <si>
    <t>1.12</t>
  </si>
  <si>
    <t>Ремонт дорожного покрытия проездов к дворовой территорий многоквартирных домов п. Ермилово, ул. Физкультурная  д. 1, 2, 3</t>
  </si>
  <si>
    <t>Ремонт участка автомобильной дороги по ул. Железнодорожная (после ж/д переезда +1 км) в г. Приморск Выборгского района Ленинградской области</t>
  </si>
  <si>
    <t>Восстановление системы водоотвода вдоль автомобильных  дорог местного значения г. Приморск, п. Озерки</t>
  </si>
  <si>
    <t>Ремонт автомобильной дороги п. Ермилово, Заречный переулок</t>
  </si>
  <si>
    <t>2.8</t>
  </si>
  <si>
    <t>8.1.5</t>
  </si>
  <si>
    <t>Уборка дорог г. Приморск, п. Ермилово, п. Красная Долина, п. Рябово, п. Камышовка, д. Александровка, п. Заречье, п. Краснофлотское, п. Озерки, п. Глебычево, п. Прибылово, п. Ключевое, п. Вязы, п. Малышево, п. Балтийское, п. Мамонтовка, п. Мысовое, п. Пионерское, п. Лужки</t>
  </si>
  <si>
    <t>Контроль приемочных, периодических и контрольных испытаний материалов, операционный и лабораторный контроль дорожных работ</t>
  </si>
  <si>
    <t>3.  Подготовка и утверждение документов территориального планирования поселений</t>
  </si>
  <si>
    <t>4.        Содержание автомобильных дорог</t>
  </si>
  <si>
    <t>8.1.7</t>
  </si>
  <si>
    <t>10.1.1</t>
  </si>
  <si>
    <t>4.1</t>
  </si>
  <si>
    <t>4.2</t>
  </si>
  <si>
    <t>4.3</t>
  </si>
  <si>
    <t>4.4</t>
  </si>
  <si>
    <t>4.5</t>
  </si>
  <si>
    <t>4.6</t>
  </si>
  <si>
    <t>4.7</t>
  </si>
  <si>
    <t>4.8</t>
  </si>
  <si>
    <t>4.9</t>
  </si>
  <si>
    <t>4.10</t>
  </si>
  <si>
    <t>4.11</t>
  </si>
  <si>
    <t>4.12</t>
  </si>
  <si>
    <t>4.13</t>
  </si>
  <si>
    <t>4.14</t>
  </si>
  <si>
    <t>Ремонт проезда к дворовой территорий по адресу: г.Приморск, Выборгское шоссе д. 3, наб. Лебедева д. 1;1а;1б;2</t>
  </si>
  <si>
    <t>Профилирование и подсыпка участков грунтовых автомобильных дорог пос. Мамонтовка; пос. Малышево; пос. Балтийское, пос. Озерки</t>
  </si>
  <si>
    <t>Реализация мероприятий в рамках подпрограммы "Создание условий для эффективного выполнения органами местного самоуправления своих полномочий и содействие развитию участия населения в осуществлении местного самоуправления в Ленинградской области" государственной программы  Ленинградской области "Устойчивое общественное развитие в Ленинградской области"</t>
  </si>
  <si>
    <t>9.1.1</t>
  </si>
  <si>
    <t>9.1.2</t>
  </si>
  <si>
    <t>9.1.3</t>
  </si>
  <si>
    <t>9.1.4</t>
  </si>
  <si>
    <t>9.1.5</t>
  </si>
  <si>
    <t>8.1.3</t>
  </si>
  <si>
    <t>8.1.6</t>
  </si>
  <si>
    <t>федеральный бюджет</t>
  </si>
  <si>
    <t>Выполнение работ по ремонту дворовых территорий, проездов к дворовым территориям позволит обеспечить необходимый уровень комфорта и благоустройства дворовых территорий и проездов к ним</t>
  </si>
  <si>
    <t>Доля автомобильных дорог общего пользования местного значения, соответствующих нормативным требованиям к транспортно-эксплуатационным показателям, составит 25%</t>
  </si>
  <si>
    <t>Ремонт автомобильной дороги по адресу: Ленинградская область, Выборгский район,  г. Приморск,  ул. Карасевская</t>
  </si>
  <si>
    <t>Ремонт автомобильной дороги  по адресу: Ленинградская область, Выборгский район, дер. Камышовка, ул. Озерная (км 0+000-км 0+390) и разворотного кольца у магазина</t>
  </si>
  <si>
    <t>Выполнение работ по ремонту, профилированию и подсыпке  автомобильных дорог, позволит восстановить  работоспособность дорожного покрытия  автомобильных дорог</t>
  </si>
  <si>
    <t>Содержание автомобильных дорог местного значения (ямочный ремонт дорожного покрытия, ремонт водоотводных систем с заменой труб под автомобильными дорогами, уборка мусора по обочинам дорог, уборка дорожного полотна в летнее и зимнее время) позволит привести автомобильные дороги в нормативное техническое состояние</t>
  </si>
  <si>
    <t>1.13</t>
  </si>
  <si>
    <t xml:space="preserve">Ремонт участка автомобильной дороги по адресу:  Ленинградская область, Выборгский район, п. Ермилово, ул. Школьная (км 0+000 - км 0+454) </t>
  </si>
  <si>
    <t>Налог на имущество</t>
  </si>
  <si>
    <t>4.15</t>
  </si>
  <si>
    <t>10.1.2</t>
  </si>
  <si>
    <t>10.1.3</t>
  </si>
  <si>
    <t>Профилирование и подсыпка участков грунтовых автомобильных дорог  поселения</t>
  </si>
  <si>
    <t>Ремонт проезда к дворовой территории к многоквартирному дому по адресу:  г. Приморск. Наб. Лебедева, д. 21</t>
  </si>
  <si>
    <t>прочие источники</t>
  </si>
  <si>
    <t>Ожидаемые результаты реализации муниципальной программы</t>
  </si>
  <si>
    <t>Прирост протяженности (площадей) автомобильных дорог местного значения, соответствующих нормативным требованиям к транспортно-эксплуатационным показателям, введенных в эксплуатацию после работ по ремонту и профилированию –                                24 555 м2</t>
  </si>
  <si>
    <t>Ремонт проезда  дворовой территории МКД по адресу: г. Приморск, наб. Лебедева  д. 1-б, д. 20 (от наб. Лебедева до торговой площади)</t>
  </si>
  <si>
    <t>10.1.4</t>
  </si>
  <si>
    <t>Ремонт автомобильной дороги по адресу: г. Приморск,  пер. Выборгский (км 0+000 - км 0+502)</t>
  </si>
  <si>
    <t>Ремонт автомобильной дороги по адресу: Ленинградская область, Выборгский район, г. Приморск, пер. Нагорный</t>
  </si>
  <si>
    <t>Ремонт автомобильной дороги по адресу:  Ленинградская область, Выборгский район, пос. Красная Долина, автомобильная дорога вокруг административного здания дома культуры</t>
  </si>
  <si>
    <t>Ремонт автомобильной дороги по адресу: Ленинградская область, Выборгский район,  пос. Красная Долина, ул. Сосновая</t>
  </si>
  <si>
    <t>2.14</t>
  </si>
  <si>
    <t>Ремонт дорожного покрытия проездов к  многоквартирному дому  № 9 п. Ермилово, ул. Школьная</t>
  </si>
  <si>
    <t xml:space="preserve">Ремонт автомобильной дороги по адресу: г. Приморск,  Морской переулок </t>
  </si>
  <si>
    <t>Ремонт проезда к дворовой территории к многоквартирным домам по адресу:  г. Приморск, наб. Лебедева, д. 2, Выборгское шоссе д. 3</t>
  </si>
  <si>
    <t>1.16</t>
  </si>
  <si>
    <t>1.17</t>
  </si>
  <si>
    <t>1.18</t>
  </si>
  <si>
    <t>1.20</t>
  </si>
  <si>
    <t>1.21</t>
  </si>
  <si>
    <t>2.15</t>
  </si>
  <si>
    <t>2.16</t>
  </si>
  <si>
    <t>4.16</t>
  </si>
  <si>
    <t>Содержание дорог г. Приморск, п. Ермилово, п. Красная Долина, п. Рябово, п. Камышовка, д. Александровка, п. Заречье, п. Краснофлотское, п. Озерки, п. Глебычево, п. Прибылово, п. Ключевое, п. Вязы, п. Малышево, п. Балтийское, п. Мамонтовка, п. Мысовое, п. Пионерское, п. Лужки</t>
  </si>
  <si>
    <t>Ремонт грунтовой автомобильной дороги по адресу: пос. Прибылово, ул. Конюшенная</t>
  </si>
  <si>
    <t xml:space="preserve">"Развитие автомобильных дорог на территории МО «Приморское городское поселение» </t>
  </si>
  <si>
    <t>Профилирование и подсыпка участков грунтовой автомобильной дороги в  пос. Малышево, ул. Полевая</t>
  </si>
  <si>
    <t>Приложение №3</t>
  </si>
  <si>
    <t xml:space="preserve">к муниципальной программе «Развитие </t>
  </si>
  <si>
    <t xml:space="preserve">автомобильных дорог на территории </t>
  </si>
  <si>
    <t>МО «Приморское городское поселение»</t>
  </si>
  <si>
    <t>Ремонт участка автомобильной дороги по адресу: г. Приморск, ул. Новая</t>
  </si>
  <si>
    <t>Ремонт автомобильной дороги по адресу: г. Приморск, ул. Проф. Морозова</t>
  </si>
  <si>
    <t>Ремонт автомобильной дороги к Краснодолинской СОШ по адресу: Ленинградская область, Выборгский район, пос. Красная Долина, Центральное шоссе д.8</t>
  </si>
  <si>
    <r>
      <t xml:space="preserve">Ремонт автомобильной дороги г. Приморск, ул. Береговая  (км 0+000- </t>
    </r>
    <r>
      <rPr>
        <b/>
        <sz val="9"/>
        <rFont val="Times New Roman"/>
        <family val="1"/>
        <charset val="204"/>
      </rPr>
      <t>км 0+650</t>
    </r>
    <r>
      <rPr>
        <sz val="9"/>
        <rFont val="Times New Roman"/>
        <family val="1"/>
        <charset val="204"/>
      </rPr>
      <t>)   Выборгский район Ленинградской области</t>
    </r>
  </si>
  <si>
    <t>2017-2024</t>
  </si>
  <si>
    <t xml:space="preserve">Профилирование и подсыпка участков грунтовой автомобильной дороги, с устройством разворотной площадки  по адресу: п. Прибылово,
 ул. Вокзальная
</t>
  </si>
  <si>
    <t>Профилирование и подсыпка участков грунтовой автомобильной дороги по адресу: п. Озерки, ул. Верхняя</t>
  </si>
  <si>
    <t>Ремонт проезда к дворовой территории к многоквартирному дому по адресу: г. Приморск, ул. Комсомольская, дом 3</t>
  </si>
  <si>
    <t>10.1.5</t>
  </si>
  <si>
    <t>Ремонт автомобильной дороги по адресу: Ленинградская область, Выборгский район, г. Приморск, Зеленный переулок</t>
  </si>
  <si>
    <t>Ремонт дорожного покрытия проездов к многоквартирным домам 11,12,14 ул. Офицерская, п. Глебычево</t>
  </si>
  <si>
    <t>Механизированная уборка дорог в п. Глебычево, п. Прибылово, п. Ключевое</t>
  </si>
  <si>
    <t>2.13</t>
  </si>
  <si>
    <t>1.14</t>
  </si>
  <si>
    <t>1.15</t>
  </si>
  <si>
    <t>1.19</t>
  </si>
  <si>
    <t>1.22</t>
  </si>
  <si>
    <t>1.23</t>
  </si>
  <si>
    <t>1.24</t>
  </si>
  <si>
    <t xml:space="preserve">Ямочный ремонт дороги по адресу: ул. Вокзальная, г. Приморск </t>
  </si>
  <si>
    <t>9.1.6</t>
  </si>
  <si>
    <t xml:space="preserve">Профилирование и подсыпка участков грунтовых автомобильных дорог </t>
  </si>
  <si>
    <t>5.   Уплата сборов, штрафов и пени</t>
  </si>
  <si>
    <t>Оплата госпошлины за паспортизацию дорог</t>
  </si>
  <si>
    <t>6.   Мероприятия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</si>
  <si>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7.   Мероприятия областного закона от 14 декабря 2012 года № 95-оз "О содействии развитию на части территорий муниципальных образований Ленинградской области иных форм местного самоуправления"</t>
  </si>
  <si>
    <t>7.2</t>
  </si>
  <si>
    <t>7.3</t>
  </si>
  <si>
    <t>7.4</t>
  </si>
  <si>
    <t>7.5</t>
  </si>
  <si>
    <t>7.6</t>
  </si>
  <si>
    <t>7.7</t>
  </si>
  <si>
    <t>8.   Мероприятия по капитальному ремонту и ремонту автомобильных дорог общего пользования местного значения</t>
  </si>
  <si>
    <t>9.   Мероприятия по капитальному ремонту и ремонту автомобильных дорог общего пользования местного значения, имеющих приоритетный социально-значимый характер</t>
  </si>
  <si>
    <t>9.1.7</t>
  </si>
  <si>
    <t>10.   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</si>
  <si>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10.1.6</t>
  </si>
  <si>
    <t>11.   Мероприятия областного закона от 28 декабря 2018 г. N 147-оз "О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t>
  </si>
  <si>
    <t>11.1</t>
  </si>
  <si>
    <t>11.1.1</t>
  </si>
  <si>
    <t>11.1.2</t>
  </si>
  <si>
    <t>11.1.3</t>
  </si>
  <si>
    <t>11.1.4</t>
  </si>
  <si>
    <t>11.1.5</t>
  </si>
  <si>
    <t>11.1.6</t>
  </si>
  <si>
    <t>Устройство дренажной канавы на участке дороги ул. Горбуша п. Рябово</t>
  </si>
  <si>
    <t>Технический надзор, строительный контроль по ремонту дорожного покрытия</t>
  </si>
  <si>
    <t>Восстановление водопропускных труб, лотков  по ул. Вокзальная г. Приморск</t>
  </si>
  <si>
    <t>Устройство оголовков на водопропускную трубу ул. Вокзальная г. Приморск</t>
  </si>
  <si>
    <t>Устройство водопропускной трубы под дорогой ул. Прибрежная, п. Балтийское</t>
  </si>
  <si>
    <t>Восстановление дорожного покрытия участка дороги ул. Горбуша, п. Рябово</t>
  </si>
  <si>
    <t>Восстановление дорожного покрытия участка дороги около административного здания дома культуры п. Красная Долина</t>
  </si>
  <si>
    <t>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</si>
</sst>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р_._-;\-* #,##0_р_._-;_-* &quot;-&quot;_р_._-;_-@_-"/>
    <numFmt numFmtId="164" formatCode="#,##0.0"/>
  </numFmts>
  <fonts count="11" x14ac:knownFonts="1">
    <font>
      <sz val="11"/>
      <color theme="1"/>
      <name val="Calibri"/>
      <family val="2"/>
      <charset val="204"/>
      <scheme val="minor"/>
    </font>
    <font>
      <b/>
      <sz val="9"/>
      <name val="Times New Roman"/>
      <family val="1"/>
      <charset val="204"/>
    </font>
    <font>
      <sz val="9"/>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8"/>
      <name val="Times New Roman"/>
      <family val="1"/>
      <charset val="204"/>
    </font>
    <font>
      <sz val="11"/>
      <name val="Calibri"/>
      <family val="2"/>
      <charset val="204"/>
      <scheme val="minor"/>
    </font>
    <font>
      <sz val="11"/>
      <name val="Times New Roman"/>
      <family val="1"/>
      <charset val="204"/>
    </font>
    <font>
      <sz val="9"/>
      <name val="Calibri"/>
      <family val="2"/>
      <charset val="204"/>
      <scheme val="minor"/>
    </font>
    <font>
      <i/>
      <sz val="9"/>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78">
    <xf numFmtId="0" fontId="0" fillId="0" borderId="0" xfId="0"/>
    <xf numFmtId="41" fontId="7" fillId="0" borderId="0" xfId="0" applyNumberFormat="1" applyFont="1"/>
    <xf numFmtId="0" fontId="7" fillId="0" borderId="0" xfId="0" applyFont="1"/>
    <xf numFmtId="41" fontId="5" fillId="0" borderId="0" xfId="0" applyNumberFormat="1" applyFont="1" applyAlignment="1">
      <alignment horizontal="center" vertical="center"/>
    </xf>
    <xf numFmtId="0" fontId="7" fillId="2" borderId="0" xfId="0" applyFont="1" applyFill="1"/>
    <xf numFmtId="49" fontId="2" fillId="3" borderId="4" xfId="0" applyNumberFormat="1" applyFont="1" applyFill="1" applyBorder="1" applyAlignment="1">
      <alignment horizontal="center" vertical="top" wrapText="1"/>
    </xf>
    <xf numFmtId="0" fontId="7" fillId="3" borderId="0" xfId="0" applyFont="1" applyFill="1"/>
    <xf numFmtId="0" fontId="7" fillId="0" borderId="0" xfId="0" applyFont="1" applyFill="1"/>
    <xf numFmtId="0" fontId="6" fillId="0" borderId="4" xfId="0" applyFont="1" applyBorder="1" applyAlignment="1">
      <alignment horizontal="center" vertical="top" wrapText="1"/>
    </xf>
    <xf numFmtId="164" fontId="2" fillId="0" borderId="4" xfId="0" applyNumberFormat="1" applyFont="1" applyBorder="1" applyAlignment="1">
      <alignment vertical="top" wrapText="1"/>
    </xf>
    <xf numFmtId="164" fontId="2" fillId="0" borderId="1" xfId="0" applyNumberFormat="1" applyFont="1" applyBorder="1" applyAlignment="1">
      <alignment horizontal="right" vertical="top" wrapText="1"/>
    </xf>
    <xf numFmtId="164" fontId="2" fillId="0" borderId="9" xfId="0" applyNumberFormat="1" applyFont="1" applyBorder="1" applyAlignment="1">
      <alignment horizontal="right" vertical="top" wrapText="1"/>
    </xf>
    <xf numFmtId="0" fontId="2" fillId="0" borderId="1" xfId="0" applyFont="1" applyBorder="1" applyAlignment="1">
      <alignment vertical="top" wrapText="1"/>
    </xf>
    <xf numFmtId="0" fontId="6" fillId="0" borderId="2" xfId="0" applyFont="1" applyBorder="1" applyAlignment="1">
      <alignment vertical="center" wrapText="1"/>
    </xf>
    <xf numFmtId="0" fontId="6" fillId="0" borderId="3" xfId="0" applyFont="1" applyBorder="1" applyAlignment="1">
      <alignment vertical="center" wrapText="1"/>
    </xf>
    <xf numFmtId="164" fontId="2" fillId="0" borderId="2" xfId="0" applyNumberFormat="1" applyFont="1" applyBorder="1" applyAlignment="1">
      <alignment horizontal="right" vertical="top" wrapText="1"/>
    </xf>
    <xf numFmtId="0" fontId="6" fillId="0" borderId="1" xfId="0" applyFont="1" applyBorder="1" applyAlignment="1">
      <alignment vertical="center" wrapText="1"/>
    </xf>
    <xf numFmtId="164" fontId="2" fillId="0" borderId="1" xfId="0" applyNumberFormat="1" applyFont="1" applyBorder="1" applyAlignment="1">
      <alignment vertical="top" wrapText="1"/>
    </xf>
    <xf numFmtId="0" fontId="3" fillId="0" borderId="0" xfId="0" applyFont="1" applyAlignment="1"/>
    <xf numFmtId="0" fontId="3" fillId="0" borderId="0" xfId="0" applyFont="1" applyAlignment="1">
      <alignment horizontal="center"/>
    </xf>
    <xf numFmtId="0" fontId="8" fillId="0" borderId="0" xfId="0" applyFont="1"/>
    <xf numFmtId="164" fontId="2" fillId="0" borderId="0" xfId="0" applyNumberFormat="1" applyFont="1"/>
    <xf numFmtId="164" fontId="2" fillId="0" borderId="1" xfId="0" applyNumberFormat="1" applyFont="1" applyBorder="1" applyAlignment="1">
      <alignment horizontal="center" vertical="center" wrapText="1"/>
    </xf>
    <xf numFmtId="164" fontId="1" fillId="0" borderId="2"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4" fontId="1" fillId="0" borderId="3" xfId="0" applyNumberFormat="1" applyFont="1" applyBorder="1" applyAlignment="1">
      <alignment horizontal="right" vertical="center" wrapText="1"/>
    </xf>
    <xf numFmtId="164" fontId="1" fillId="0" borderId="5" xfId="0" applyNumberFormat="1" applyFont="1" applyBorder="1" applyAlignment="1">
      <alignment horizontal="right" vertical="center" wrapText="1"/>
    </xf>
    <xf numFmtId="164" fontId="1" fillId="0" borderId="6" xfId="0" applyNumberFormat="1" applyFont="1" applyBorder="1" applyAlignment="1">
      <alignment horizontal="right" vertical="center" wrapText="1"/>
    </xf>
    <xf numFmtId="164" fontId="1" fillId="0" borderId="7" xfId="0" applyNumberFormat="1" applyFont="1" applyBorder="1" applyAlignment="1">
      <alignment horizontal="right" vertical="center" wrapText="1"/>
    </xf>
    <xf numFmtId="164" fontId="2" fillId="0" borderId="3" xfId="0" applyNumberFormat="1" applyFont="1" applyBorder="1" applyAlignment="1">
      <alignment horizontal="right" vertical="top" wrapText="1"/>
    </xf>
    <xf numFmtId="164" fontId="1" fillId="0" borderId="4" xfId="0" applyNumberFormat="1" applyFont="1" applyBorder="1" applyAlignment="1">
      <alignment horizontal="right" vertical="top" wrapText="1"/>
    </xf>
    <xf numFmtId="164" fontId="2" fillId="0" borderId="2" xfId="0" applyNumberFormat="1" applyFont="1" applyBorder="1" applyAlignment="1">
      <alignment vertical="top" wrapText="1"/>
    </xf>
    <xf numFmtId="164" fontId="1" fillId="0" borderId="1" xfId="0" applyNumberFormat="1" applyFont="1" applyBorder="1" applyAlignment="1">
      <alignment horizontal="right" vertical="top" wrapText="1"/>
    </xf>
    <xf numFmtId="164" fontId="1" fillId="0" borderId="2" xfId="0" applyNumberFormat="1" applyFont="1" applyBorder="1" applyAlignment="1">
      <alignment horizontal="right" vertical="top" wrapText="1"/>
    </xf>
    <xf numFmtId="164" fontId="1" fillId="0" borderId="3" xfId="0" applyNumberFormat="1" applyFont="1" applyBorder="1" applyAlignment="1">
      <alignment horizontal="right" vertical="top" wrapText="1"/>
    </xf>
    <xf numFmtId="4" fontId="2" fillId="0" borderId="4" xfId="0" applyNumberFormat="1" applyFont="1" applyBorder="1" applyAlignment="1">
      <alignment horizontal="right" vertical="top" wrapText="1"/>
    </xf>
    <xf numFmtId="164" fontId="2" fillId="0" borderId="4" xfId="0" applyNumberFormat="1" applyFont="1" applyBorder="1" applyAlignment="1">
      <alignment vertical="top"/>
    </xf>
    <xf numFmtId="164" fontId="9" fillId="0" borderId="4" xfId="0" applyNumberFormat="1" applyFont="1" applyBorder="1"/>
    <xf numFmtId="0" fontId="2" fillId="3" borderId="4" xfId="0" applyFont="1" applyFill="1" applyBorder="1" applyAlignment="1">
      <alignment vertical="top" wrapText="1"/>
    </xf>
    <xf numFmtId="0" fontId="2" fillId="3" borderId="4" xfId="0" applyFont="1" applyFill="1" applyBorder="1" applyAlignment="1">
      <alignment horizontal="center" vertical="top" wrapText="1"/>
    </xf>
    <xf numFmtId="164" fontId="2" fillId="3" borderId="4" xfId="0" applyNumberFormat="1" applyFont="1" applyFill="1" applyBorder="1" applyAlignment="1">
      <alignment vertical="top" wrapText="1"/>
    </xf>
    <xf numFmtId="164" fontId="1" fillId="3" borderId="4" xfId="0" applyNumberFormat="1" applyFont="1" applyFill="1" applyBorder="1" applyAlignment="1">
      <alignment horizontal="right" vertical="top" wrapText="1"/>
    </xf>
    <xf numFmtId="164" fontId="2" fillId="3" borderId="4" xfId="0" applyNumberFormat="1" applyFont="1" applyFill="1" applyBorder="1" applyAlignment="1">
      <alignment horizontal="right" vertical="top" wrapText="1"/>
    </xf>
    <xf numFmtId="0" fontId="2" fillId="0" borderId="2" xfId="0" applyFont="1" applyFill="1" applyBorder="1" applyAlignment="1">
      <alignment horizontal="center" vertical="top" wrapText="1"/>
    </xf>
    <xf numFmtId="164" fontId="2" fillId="0" borderId="2" xfId="0" applyNumberFormat="1" applyFont="1" applyFill="1" applyBorder="1" applyAlignment="1">
      <alignment horizontal="right" vertical="top" wrapText="1"/>
    </xf>
    <xf numFmtId="164" fontId="2" fillId="0" borderId="11" xfId="0" applyNumberFormat="1" applyFont="1" applyBorder="1" applyAlignment="1">
      <alignment horizontal="right" vertical="top" wrapText="1"/>
    </xf>
    <xf numFmtId="164" fontId="2" fillId="0" borderId="13" xfId="0" applyNumberFormat="1" applyFont="1" applyBorder="1" applyAlignment="1">
      <alignment horizontal="right" vertical="top" wrapText="1"/>
    </xf>
    <xf numFmtId="0" fontId="2" fillId="0" borderId="3" xfId="0" applyFont="1" applyBorder="1" applyAlignment="1">
      <alignment vertical="top" wrapText="1"/>
    </xf>
    <xf numFmtId="0" fontId="2" fillId="0" borderId="1" xfId="0" applyFont="1" applyFill="1" applyBorder="1" applyAlignment="1">
      <alignment horizontal="center" vertical="top" wrapText="1"/>
    </xf>
    <xf numFmtId="164" fontId="2" fillId="0" borderId="1" xfId="0" applyNumberFormat="1" applyFont="1" applyFill="1" applyBorder="1" applyAlignment="1">
      <alignment horizontal="right" vertical="top" wrapText="1"/>
    </xf>
    <xf numFmtId="164" fontId="2" fillId="0" borderId="1" xfId="0" applyNumberFormat="1" applyFont="1" applyFill="1" applyBorder="1" applyAlignment="1">
      <alignment vertical="top" wrapText="1"/>
    </xf>
    <xf numFmtId="164" fontId="1" fillId="0" borderId="4" xfId="0" applyNumberFormat="1" applyFont="1" applyBorder="1" applyAlignment="1">
      <alignment horizontal="right" vertical="center" wrapText="1"/>
    </xf>
    <xf numFmtId="164" fontId="2" fillId="0" borderId="4" xfId="0" applyNumberFormat="1" applyFont="1" applyFill="1" applyBorder="1" applyAlignment="1">
      <alignment vertical="top" wrapText="1"/>
    </xf>
    <xf numFmtId="164" fontId="2" fillId="0" borderId="4" xfId="0" applyNumberFormat="1" applyFont="1" applyFill="1" applyBorder="1" applyAlignment="1">
      <alignment horizontal="right" vertical="top" wrapText="1"/>
    </xf>
    <xf numFmtId="164" fontId="1" fillId="0" borderId="10" xfId="0" applyNumberFormat="1" applyFont="1" applyBorder="1" applyAlignment="1">
      <alignment horizontal="right" vertical="center" wrapText="1"/>
    </xf>
    <xf numFmtId="164" fontId="1" fillId="0" borderId="0" xfId="0" applyNumberFormat="1" applyFont="1" applyBorder="1" applyAlignment="1">
      <alignment horizontal="right" vertical="center" wrapText="1"/>
    </xf>
    <xf numFmtId="164" fontId="9" fillId="0" borderId="0" xfId="0" applyNumberFormat="1" applyFont="1"/>
    <xf numFmtId="164" fontId="2" fillId="0" borderId="3" xfId="0" applyNumberFormat="1" applyFont="1" applyBorder="1" applyAlignment="1">
      <alignment vertical="top" wrapText="1"/>
    </xf>
    <xf numFmtId="0" fontId="2" fillId="0" borderId="14" xfId="0" applyFont="1" applyBorder="1" applyAlignment="1">
      <alignment vertical="top" wrapText="1"/>
    </xf>
    <xf numFmtId="0" fontId="2" fillId="0" borderId="4" xfId="0" applyFont="1" applyBorder="1" applyAlignment="1">
      <alignment vertical="top" wrapText="1"/>
    </xf>
    <xf numFmtId="0" fontId="2" fillId="0" borderId="4" xfId="0" applyFont="1" applyBorder="1" applyAlignment="1">
      <alignment horizontal="left" vertical="top" wrapText="1"/>
    </xf>
    <xf numFmtId="0" fontId="2" fillId="0" borderId="4" xfId="0" applyFont="1" applyBorder="1" applyAlignment="1">
      <alignment horizontal="center" vertical="top" wrapText="1"/>
    </xf>
    <xf numFmtId="0" fontId="1" fillId="0" borderId="5" xfId="0" applyFont="1" applyBorder="1" applyAlignment="1">
      <alignment horizontal="center" vertical="center" wrapText="1"/>
    </xf>
    <xf numFmtId="49" fontId="2" fillId="0" borderId="4" xfId="0" applyNumberFormat="1" applyFont="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3" xfId="0" applyFont="1" applyBorder="1" applyAlignment="1">
      <alignment horizontal="left" vertical="top" wrapText="1"/>
    </xf>
    <xf numFmtId="0" fontId="1" fillId="0" borderId="6" xfId="0" applyFont="1" applyBorder="1" applyAlignment="1">
      <alignment horizontal="center" vertical="center" wrapText="1"/>
    </xf>
    <xf numFmtId="0" fontId="2" fillId="0" borderId="8" xfId="0" applyFont="1" applyBorder="1" applyAlignment="1">
      <alignment horizontal="center" vertical="top" wrapText="1"/>
    </xf>
    <xf numFmtId="49" fontId="2" fillId="0" borderId="1" xfId="0" applyNumberFormat="1" applyFont="1" applyBorder="1" applyAlignment="1">
      <alignment horizontal="center" vertical="top" wrapText="1"/>
    </xf>
    <xf numFmtId="49" fontId="2" fillId="0" borderId="2" xfId="0" applyNumberFormat="1" applyFont="1" applyBorder="1" applyAlignment="1">
      <alignment horizontal="center" vertical="top" wrapText="1"/>
    </xf>
    <xf numFmtId="164" fontId="2" fillId="0" borderId="4" xfId="0" applyNumberFormat="1" applyFont="1" applyBorder="1" applyAlignment="1">
      <alignment horizontal="right" vertical="top" wrapText="1"/>
    </xf>
    <xf numFmtId="0" fontId="2" fillId="0" borderId="4" xfId="0" applyFont="1" applyBorder="1" applyAlignment="1">
      <alignment horizontal="center" vertical="center" wrapText="1"/>
    </xf>
    <xf numFmtId="0" fontId="6"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center" wrapText="1"/>
    </xf>
    <xf numFmtId="41" fontId="2" fillId="0" borderId="4" xfId="0" applyNumberFormat="1" applyFont="1" applyBorder="1" applyAlignment="1">
      <alignment horizontal="center" vertical="center" wrapText="1"/>
    </xf>
    <xf numFmtId="49" fontId="2" fillId="0" borderId="4" xfId="0" applyNumberFormat="1" applyFont="1" applyBorder="1" applyAlignment="1">
      <alignment horizontal="center" vertical="top" wrapText="1"/>
    </xf>
    <xf numFmtId="4" fontId="2" fillId="0" borderId="4" xfId="0" applyNumberFormat="1" applyFont="1" applyBorder="1" applyAlignment="1">
      <alignment vertical="top" wrapText="1"/>
    </xf>
    <xf numFmtId="0" fontId="2" fillId="0" borderId="4" xfId="0" applyFont="1" applyBorder="1" applyAlignment="1">
      <alignment vertical="top" wrapText="1"/>
    </xf>
    <xf numFmtId="0" fontId="2" fillId="0" borderId="4" xfId="0" applyFont="1" applyBorder="1" applyAlignment="1">
      <alignment horizontal="left" vertical="top" wrapText="1"/>
    </xf>
    <xf numFmtId="0" fontId="2"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164" fontId="2" fillId="0" borderId="4" xfId="0" applyNumberFormat="1" applyFont="1" applyBorder="1" applyAlignment="1">
      <alignment horizontal="right" vertical="top" wrapText="1"/>
    </xf>
    <xf numFmtId="0" fontId="2" fillId="3" borderId="1" xfId="0" applyFont="1" applyFill="1" applyBorder="1" applyAlignment="1">
      <alignment vertical="top" wrapText="1"/>
    </xf>
    <xf numFmtId="0" fontId="2" fillId="0" borderId="4" xfId="0" applyFont="1" applyBorder="1" applyAlignment="1">
      <alignment vertical="top" wrapText="1"/>
    </xf>
    <xf numFmtId="0" fontId="2" fillId="0" borderId="4" xfId="0" applyFont="1" applyBorder="1" applyAlignment="1">
      <alignment vertical="top" wrapText="1"/>
    </xf>
    <xf numFmtId="164" fontId="2" fillId="0" borderId="4" xfId="0" applyNumberFormat="1" applyFont="1" applyBorder="1" applyAlignment="1">
      <alignment horizontal="right" vertical="top" wrapText="1"/>
    </xf>
    <xf numFmtId="0" fontId="2"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0" fontId="1" fillId="0" borderId="4" xfId="0" applyFont="1" applyBorder="1" applyAlignment="1">
      <alignment horizontal="center" vertical="center"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left" vertical="top" wrapText="1"/>
    </xf>
    <xf numFmtId="0" fontId="2" fillId="0" borderId="8" xfId="0" applyFont="1" applyBorder="1" applyAlignment="1">
      <alignment horizontal="center" vertical="top" wrapText="1"/>
    </xf>
    <xf numFmtId="0" fontId="7" fillId="0" borderId="9" xfId="0" applyFont="1" applyBorder="1"/>
    <xf numFmtId="164" fontId="2" fillId="0" borderId="4" xfId="0" applyNumberFormat="1" applyFont="1" applyBorder="1" applyAlignment="1">
      <alignment horizontal="right" vertical="top" wrapText="1"/>
    </xf>
    <xf numFmtId="0" fontId="2"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0" fontId="2" fillId="0" borderId="4" xfId="0" applyFont="1" applyBorder="1" applyAlignment="1">
      <alignment horizontal="left" vertical="top"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2" fillId="0" borderId="4" xfId="0" applyFont="1" applyFill="1" applyBorder="1" applyAlignment="1">
      <alignment vertical="top" wrapText="1"/>
    </xf>
    <xf numFmtId="41" fontId="2" fillId="0" borderId="3" xfId="0" applyNumberFormat="1" applyFont="1" applyBorder="1" applyAlignment="1">
      <alignment horizontal="center" vertical="center" wrapText="1"/>
    </xf>
    <xf numFmtId="41" fontId="2" fillId="0" borderId="4" xfId="0" applyNumberFormat="1" applyFont="1" applyBorder="1" applyAlignment="1">
      <alignment horizontal="center" vertical="center" wrapText="1"/>
    </xf>
    <xf numFmtId="0" fontId="2" fillId="0" borderId="4" xfId="0" applyFont="1" applyBorder="1" applyAlignment="1">
      <alignment vertical="top" wrapText="1"/>
    </xf>
    <xf numFmtId="164" fontId="2" fillId="0" borderId="1" xfId="0" applyNumberFormat="1" applyFont="1" applyBorder="1" applyAlignment="1">
      <alignment horizontal="center" vertical="top" wrapText="1"/>
    </xf>
    <xf numFmtId="164" fontId="2" fillId="0" borderId="3" xfId="0" applyNumberFormat="1" applyFont="1" applyBorder="1" applyAlignment="1">
      <alignment horizontal="center" vertical="top" wrapText="1"/>
    </xf>
    <xf numFmtId="164" fontId="2" fillId="0" borderId="4" xfId="0" applyNumberFormat="1" applyFont="1" applyBorder="1" applyAlignment="1">
      <alignment horizontal="right" vertical="top"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2" fillId="0" borderId="4" xfId="0" applyFont="1" applyBorder="1" applyAlignment="1">
      <alignment horizontal="center" vertical="top" wrapText="1"/>
    </xf>
    <xf numFmtId="0" fontId="1" fillId="0" borderId="5"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3" fillId="0" borderId="0" xfId="0" applyFont="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vertical="center"/>
    </xf>
    <xf numFmtId="0" fontId="1" fillId="0" borderId="3" xfId="0" applyFont="1" applyBorder="1" applyAlignment="1">
      <alignment vertical="center" wrapText="1"/>
    </xf>
    <xf numFmtId="0" fontId="1" fillId="0" borderId="4" xfId="0" applyFont="1" applyBorder="1" applyAlignment="1">
      <alignment vertical="center" wrapText="1"/>
    </xf>
    <xf numFmtId="0" fontId="1" fillId="0" borderId="4" xfId="0" applyFont="1" applyBorder="1" applyAlignment="1">
      <alignment horizontal="center" vertical="center" wrapText="1"/>
    </xf>
    <xf numFmtId="0" fontId="2" fillId="0" borderId="4" xfId="0" applyFont="1" applyBorder="1" applyAlignment="1">
      <alignment horizontal="center" vertical="center" wrapText="1"/>
    </xf>
    <xf numFmtId="49" fontId="2" fillId="0" borderId="1" xfId="0" applyNumberFormat="1" applyFont="1" applyBorder="1" applyAlignment="1">
      <alignment horizontal="center" vertical="top" wrapText="1"/>
    </xf>
    <xf numFmtId="49" fontId="2" fillId="0" borderId="2"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7" xfId="0" applyFont="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49" fontId="2" fillId="0" borderId="4" xfId="0" applyNumberFormat="1" applyFont="1" applyBorder="1" applyAlignment="1">
      <alignment horizontal="center" vertical="top" wrapText="1"/>
    </xf>
    <xf numFmtId="0" fontId="2" fillId="0" borderId="1" xfId="0" applyFont="1" applyBorder="1" applyAlignment="1">
      <alignment horizontal="center" vertical="center" wrapText="1"/>
    </xf>
    <xf numFmtId="0" fontId="6" fillId="0" borderId="1" xfId="0" applyFont="1" applyBorder="1" applyAlignment="1">
      <alignment horizontal="center" vertical="top" wrapText="1"/>
    </xf>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0" fontId="6" fillId="0" borderId="4" xfId="0" applyFont="1" applyBorder="1" applyAlignment="1">
      <alignment horizontal="center" vertical="center" wrapText="1"/>
    </xf>
    <xf numFmtId="0" fontId="7" fillId="0" borderId="3" xfId="0" applyFont="1" applyBorder="1"/>
    <xf numFmtId="0" fontId="2" fillId="0" borderId="8" xfId="0" applyFont="1" applyBorder="1" applyAlignment="1">
      <alignment horizontal="center" vertical="top" wrapText="1"/>
    </xf>
    <xf numFmtId="0" fontId="2" fillId="0" borderId="4" xfId="0" applyFont="1" applyFill="1" applyBorder="1" applyAlignment="1">
      <alignment horizontal="center" vertical="top" wrapText="1"/>
    </xf>
    <xf numFmtId="164" fontId="2" fillId="0" borderId="4" xfId="0" applyNumberFormat="1" applyFont="1" applyBorder="1" applyAlignment="1">
      <alignment horizontal="center" vertical="center" wrapText="1"/>
    </xf>
    <xf numFmtId="0" fontId="2" fillId="0" borderId="10" xfId="0" applyFont="1" applyBorder="1" applyAlignment="1">
      <alignment horizontal="center" vertical="top" wrapText="1"/>
    </xf>
    <xf numFmtId="0" fontId="2" fillId="0" borderId="0" xfId="0" applyFont="1" applyBorder="1" applyAlignment="1">
      <alignment horizontal="center" vertical="top" wrapText="1"/>
    </xf>
    <xf numFmtId="0" fontId="2" fillId="0" borderId="12" xfId="0" applyFont="1" applyBorder="1" applyAlignment="1">
      <alignment horizontal="center" vertical="top" wrapText="1"/>
    </xf>
    <xf numFmtId="0" fontId="2" fillId="0" borderId="4" xfId="0" applyFont="1" applyBorder="1" applyAlignment="1">
      <alignment horizontal="left" vertical="top" wrapText="1"/>
    </xf>
    <xf numFmtId="0" fontId="2" fillId="0" borderId="8" xfId="0" applyFont="1" applyFill="1" applyBorder="1" applyAlignment="1">
      <alignment horizontal="center" vertical="top" wrapText="1"/>
    </xf>
    <xf numFmtId="0" fontId="10" fillId="0" borderId="4" xfId="0" applyFont="1" applyBorder="1" applyAlignment="1">
      <alignment vertical="top" wrapText="1"/>
    </xf>
    <xf numFmtId="0" fontId="9" fillId="0" borderId="4" xfId="0" applyFont="1" applyBorder="1" applyAlignment="1">
      <alignment vertical="top" wrapText="1"/>
    </xf>
    <xf numFmtId="49" fontId="2" fillId="0" borderId="4" xfId="0" applyNumberFormat="1" applyFont="1" applyFill="1" applyBorder="1" applyAlignment="1">
      <alignment horizontal="center" vertical="top"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92"/>
  <sheetViews>
    <sheetView tabSelected="1" view="pageBreakPreview" topLeftCell="A136" zoomScale="120" zoomScaleNormal="110" zoomScaleSheetLayoutView="120" workbookViewId="0">
      <selection activeCell="E170" sqref="E170:E173"/>
    </sheetView>
  </sheetViews>
  <sheetFormatPr defaultColWidth="9.140625" defaultRowHeight="15" x14ac:dyDescent="0.25"/>
  <cols>
    <col min="1" max="1" width="5.5703125" style="1" customWidth="1"/>
    <col min="2" max="2" width="24.42578125" style="2" customWidth="1"/>
    <col min="3" max="3" width="14.42578125" style="2" customWidth="1"/>
    <col min="4" max="4" width="6.140625" style="2" customWidth="1"/>
    <col min="5" max="5" width="5.5703125" style="2" customWidth="1"/>
    <col min="6" max="6" width="8.85546875" style="2" customWidth="1"/>
    <col min="7" max="7" width="8" style="56" customWidth="1"/>
    <col min="8" max="8" width="6.7109375" style="56" customWidth="1"/>
    <col min="9" max="9" width="8" style="56" customWidth="1"/>
    <col min="10" max="10" width="9.28515625" style="56" customWidth="1"/>
    <col min="11" max="11" width="6.140625" style="56" customWidth="1"/>
    <col min="12" max="12" width="14.5703125" style="2" customWidth="1"/>
    <col min="13" max="16384" width="9.140625" style="2"/>
  </cols>
  <sheetData>
    <row r="1" spans="1:24" ht="15.75" x14ac:dyDescent="0.25">
      <c r="B1" s="18"/>
      <c r="C1" s="18"/>
      <c r="D1" s="18"/>
      <c r="E1" s="18"/>
      <c r="F1" s="18"/>
      <c r="G1" s="18"/>
      <c r="H1" s="18"/>
      <c r="I1" s="133" t="s">
        <v>177</v>
      </c>
      <c r="J1" s="133"/>
      <c r="K1" s="133"/>
      <c r="L1" s="133"/>
    </row>
    <row r="2" spans="1:24" ht="15.75" x14ac:dyDescent="0.25">
      <c r="B2" s="18"/>
      <c r="C2" s="18"/>
      <c r="D2" s="18"/>
      <c r="E2" s="18"/>
      <c r="F2" s="133" t="s">
        <v>178</v>
      </c>
      <c r="G2" s="133"/>
      <c r="H2" s="133"/>
      <c r="I2" s="133"/>
      <c r="J2" s="133"/>
      <c r="K2" s="133"/>
      <c r="L2" s="133"/>
      <c r="X2" s="2" t="s">
        <v>82</v>
      </c>
    </row>
    <row r="3" spans="1:24" ht="15.75" x14ac:dyDescent="0.25">
      <c r="B3" s="18"/>
      <c r="C3" s="18"/>
      <c r="D3" s="18"/>
      <c r="E3" s="18"/>
      <c r="F3" s="18"/>
      <c r="G3" s="133" t="s">
        <v>179</v>
      </c>
      <c r="H3" s="133"/>
      <c r="I3" s="133"/>
      <c r="J3" s="133"/>
      <c r="K3" s="133"/>
      <c r="L3" s="133"/>
    </row>
    <row r="4" spans="1:24" ht="15.75" x14ac:dyDescent="0.25">
      <c r="B4" s="18"/>
      <c r="C4" s="18"/>
      <c r="D4" s="18"/>
      <c r="E4" s="18"/>
      <c r="F4" s="18"/>
      <c r="G4" s="133" t="s">
        <v>180</v>
      </c>
      <c r="H4" s="133"/>
      <c r="I4" s="133"/>
      <c r="J4" s="133"/>
      <c r="K4" s="133"/>
      <c r="L4" s="133"/>
    </row>
    <row r="5" spans="1:24" ht="5.0999999999999996" customHeight="1" x14ac:dyDescent="0.25">
      <c r="B5" s="18"/>
      <c r="C5" s="18"/>
      <c r="D5" s="18"/>
      <c r="E5" s="18"/>
      <c r="F5" s="18"/>
      <c r="G5" s="19"/>
      <c r="H5" s="19"/>
      <c r="I5" s="19"/>
      <c r="J5" s="19"/>
      <c r="K5" s="19"/>
      <c r="L5" s="19"/>
    </row>
    <row r="6" spans="1:24" ht="15" customHeight="1" x14ac:dyDescent="0.25">
      <c r="A6" s="137" t="s">
        <v>39</v>
      </c>
      <c r="B6" s="137"/>
      <c r="C6" s="137"/>
      <c r="D6" s="137"/>
      <c r="E6" s="137"/>
      <c r="F6" s="137"/>
      <c r="G6" s="137"/>
      <c r="H6" s="137"/>
      <c r="I6" s="137"/>
      <c r="J6" s="137"/>
      <c r="K6" s="137"/>
      <c r="L6" s="137"/>
    </row>
    <row r="7" spans="1:24" ht="16.5" customHeight="1" x14ac:dyDescent="0.25">
      <c r="A7" s="137" t="s">
        <v>40</v>
      </c>
      <c r="B7" s="137"/>
      <c r="C7" s="137"/>
      <c r="D7" s="137"/>
      <c r="E7" s="137"/>
      <c r="F7" s="137"/>
      <c r="G7" s="137"/>
      <c r="H7" s="137"/>
      <c r="I7" s="137"/>
      <c r="J7" s="137"/>
      <c r="K7" s="137"/>
      <c r="L7" s="137"/>
    </row>
    <row r="8" spans="1:24" ht="16.5" customHeight="1" x14ac:dyDescent="0.25">
      <c r="A8" s="137" t="s">
        <v>175</v>
      </c>
      <c r="B8" s="137"/>
      <c r="C8" s="137"/>
      <c r="D8" s="137"/>
      <c r="E8" s="137"/>
      <c r="F8" s="137"/>
      <c r="G8" s="137"/>
      <c r="H8" s="137"/>
      <c r="I8" s="137"/>
      <c r="J8" s="137"/>
      <c r="K8" s="137"/>
      <c r="L8" s="137"/>
    </row>
    <row r="9" spans="1:24" ht="7.5" customHeight="1" x14ac:dyDescent="0.25">
      <c r="A9" s="137"/>
      <c r="B9" s="137"/>
      <c r="C9" s="137"/>
      <c r="D9" s="137"/>
      <c r="E9" s="137"/>
      <c r="F9" s="137"/>
      <c r="G9" s="137"/>
      <c r="H9" s="137"/>
      <c r="I9" s="137"/>
      <c r="J9" s="137"/>
      <c r="K9" s="137"/>
    </row>
    <row r="10" spans="1:24" ht="6.75" customHeight="1" x14ac:dyDescent="0.25">
      <c r="A10" s="3"/>
      <c r="B10" s="20"/>
      <c r="C10" s="20"/>
      <c r="D10" s="20"/>
      <c r="E10" s="20"/>
      <c r="F10" s="20"/>
      <c r="G10" s="21"/>
      <c r="H10" s="21"/>
      <c r="I10" s="21"/>
      <c r="J10" s="21"/>
      <c r="K10" s="21"/>
    </row>
    <row r="11" spans="1:24" ht="23.25" customHeight="1" x14ac:dyDescent="0.25">
      <c r="A11" s="112" t="s">
        <v>38</v>
      </c>
      <c r="B11" s="141" t="s">
        <v>0</v>
      </c>
      <c r="C11" s="141" t="s">
        <v>1</v>
      </c>
      <c r="D11" s="141" t="s">
        <v>2</v>
      </c>
      <c r="E11" s="141"/>
      <c r="F11" s="141" t="s">
        <v>74</v>
      </c>
      <c r="G11" s="166" t="s">
        <v>3</v>
      </c>
      <c r="H11" s="166"/>
      <c r="I11" s="166"/>
      <c r="J11" s="166"/>
      <c r="K11" s="166"/>
      <c r="L11" s="107" t="s">
        <v>153</v>
      </c>
    </row>
    <row r="12" spans="1:24" ht="9" customHeight="1" x14ac:dyDescent="0.25">
      <c r="A12" s="112"/>
      <c r="B12" s="141"/>
      <c r="C12" s="141"/>
      <c r="D12" s="141" t="s">
        <v>4</v>
      </c>
      <c r="E12" s="141" t="s">
        <v>5</v>
      </c>
      <c r="F12" s="141"/>
      <c r="G12" s="166"/>
      <c r="H12" s="166"/>
      <c r="I12" s="166"/>
      <c r="J12" s="166"/>
      <c r="K12" s="166"/>
      <c r="L12" s="108"/>
    </row>
    <row r="13" spans="1:24" ht="62.25" customHeight="1" x14ac:dyDescent="0.25">
      <c r="A13" s="112"/>
      <c r="B13" s="141"/>
      <c r="C13" s="141"/>
      <c r="D13" s="141"/>
      <c r="E13" s="141"/>
      <c r="F13" s="158"/>
      <c r="G13" s="22" t="s">
        <v>6</v>
      </c>
      <c r="H13" s="22" t="s">
        <v>137</v>
      </c>
      <c r="I13" s="22" t="s">
        <v>7</v>
      </c>
      <c r="J13" s="22" t="s">
        <v>8</v>
      </c>
      <c r="K13" s="22" t="s">
        <v>152</v>
      </c>
      <c r="L13" s="109"/>
    </row>
    <row r="14" spans="1:24" x14ac:dyDescent="0.25">
      <c r="A14" s="82">
        <v>1</v>
      </c>
      <c r="B14" s="73">
        <v>2</v>
      </c>
      <c r="C14" s="73">
        <v>3</v>
      </c>
      <c r="D14" s="73">
        <v>4</v>
      </c>
      <c r="E14" s="73">
        <v>5</v>
      </c>
      <c r="F14" s="73">
        <v>6</v>
      </c>
      <c r="G14" s="73">
        <v>7</v>
      </c>
      <c r="H14" s="73">
        <v>8</v>
      </c>
      <c r="I14" s="73">
        <v>9</v>
      </c>
      <c r="J14" s="73">
        <v>10</v>
      </c>
      <c r="K14" s="74">
        <v>11</v>
      </c>
      <c r="L14" s="74">
        <v>12</v>
      </c>
    </row>
    <row r="15" spans="1:24" ht="12.95" customHeight="1" x14ac:dyDescent="0.25">
      <c r="A15" s="111"/>
      <c r="B15" s="145" t="s">
        <v>9</v>
      </c>
      <c r="C15" s="138" t="s">
        <v>10</v>
      </c>
      <c r="D15" s="136">
        <v>2017</v>
      </c>
      <c r="E15" s="127">
        <v>2024</v>
      </c>
      <c r="F15" s="76">
        <v>2017</v>
      </c>
      <c r="G15" s="23">
        <f t="shared" ref="G15:G29" si="0">SUM(I15:K15)</f>
        <v>20489.5</v>
      </c>
      <c r="H15" s="23"/>
      <c r="I15" s="23">
        <f t="shared" ref="I15:I18" si="1">I24</f>
        <v>9981.2000000000007</v>
      </c>
      <c r="J15" s="23">
        <f>SUM(J24)</f>
        <v>10508.300000000001</v>
      </c>
      <c r="K15" s="23"/>
      <c r="L15" s="134"/>
    </row>
    <row r="16" spans="1:24" ht="12.95" customHeight="1" x14ac:dyDescent="0.25">
      <c r="A16" s="112"/>
      <c r="B16" s="146"/>
      <c r="C16" s="139"/>
      <c r="D16" s="140"/>
      <c r="E16" s="130"/>
      <c r="F16" s="76">
        <v>2018</v>
      </c>
      <c r="G16" s="23">
        <f t="shared" si="0"/>
        <v>20472.400000000001</v>
      </c>
      <c r="H16" s="23"/>
      <c r="I16" s="23">
        <f t="shared" si="1"/>
        <v>4150.3999999999996</v>
      </c>
      <c r="J16" s="23">
        <f>J25</f>
        <v>16322</v>
      </c>
      <c r="K16" s="23"/>
      <c r="L16" s="135"/>
    </row>
    <row r="17" spans="1:12" ht="12.95" customHeight="1" x14ac:dyDescent="0.25">
      <c r="A17" s="112"/>
      <c r="B17" s="146"/>
      <c r="C17" s="139"/>
      <c r="D17" s="140"/>
      <c r="E17" s="130"/>
      <c r="F17" s="76">
        <v>2019</v>
      </c>
      <c r="G17" s="23">
        <f t="shared" si="0"/>
        <v>33655.199999999997</v>
      </c>
      <c r="H17" s="23"/>
      <c r="I17" s="23">
        <f t="shared" si="1"/>
        <v>11081.5</v>
      </c>
      <c r="J17" s="23">
        <f>SUM(J26)</f>
        <v>22573.699999999997</v>
      </c>
      <c r="K17" s="23"/>
      <c r="L17" s="135"/>
    </row>
    <row r="18" spans="1:12" ht="12.95" customHeight="1" x14ac:dyDescent="0.25">
      <c r="A18" s="112"/>
      <c r="B18" s="146"/>
      <c r="C18" s="139"/>
      <c r="D18" s="140"/>
      <c r="E18" s="130"/>
      <c r="F18" s="76">
        <v>2020</v>
      </c>
      <c r="G18" s="23">
        <f t="shared" si="0"/>
        <v>17541.5</v>
      </c>
      <c r="H18" s="23"/>
      <c r="I18" s="23">
        <f t="shared" si="1"/>
        <v>8149.4999999999991</v>
      </c>
      <c r="J18" s="23">
        <f>SUM(J27)</f>
        <v>9392</v>
      </c>
      <c r="K18" s="23"/>
      <c r="L18" s="135"/>
    </row>
    <row r="19" spans="1:12" ht="12.95" customHeight="1" x14ac:dyDescent="0.25">
      <c r="A19" s="112"/>
      <c r="B19" s="146"/>
      <c r="C19" s="139"/>
      <c r="D19" s="140"/>
      <c r="E19" s="130"/>
      <c r="F19" s="76">
        <v>2021</v>
      </c>
      <c r="G19" s="23">
        <f>SUM(I19:K19)</f>
        <v>21369.7</v>
      </c>
      <c r="H19" s="23"/>
      <c r="I19" s="23">
        <f>SUM(I28)</f>
        <v>12510.9</v>
      </c>
      <c r="J19" s="23">
        <f>SUM(J28)</f>
        <v>8858.8000000000011</v>
      </c>
      <c r="K19" s="23"/>
      <c r="L19" s="135"/>
    </row>
    <row r="20" spans="1:12" ht="12.95" customHeight="1" x14ac:dyDescent="0.25">
      <c r="A20" s="112"/>
      <c r="B20" s="146"/>
      <c r="C20" s="139"/>
      <c r="D20" s="140"/>
      <c r="E20" s="130"/>
      <c r="F20" s="76">
        <v>2022</v>
      </c>
      <c r="G20" s="23">
        <f>SUM(I20:K20)</f>
        <v>8420.6999999999989</v>
      </c>
      <c r="H20" s="23"/>
      <c r="I20" s="23"/>
      <c r="J20" s="23">
        <f>SUM(J29)</f>
        <v>8420.6999999999989</v>
      </c>
      <c r="K20" s="23"/>
      <c r="L20" s="135"/>
    </row>
    <row r="21" spans="1:12" ht="12.95" customHeight="1" x14ac:dyDescent="0.25">
      <c r="A21" s="112"/>
      <c r="B21" s="146"/>
      <c r="C21" s="139"/>
      <c r="D21" s="140"/>
      <c r="E21" s="130"/>
      <c r="F21" s="76">
        <v>2023</v>
      </c>
      <c r="G21" s="23">
        <f>J21</f>
        <v>8898.7000000000007</v>
      </c>
      <c r="H21" s="23"/>
      <c r="I21" s="23"/>
      <c r="J21" s="23">
        <f t="shared" ref="J21:J22" si="2">SUM(J30)</f>
        <v>8898.7000000000007</v>
      </c>
      <c r="K21" s="23"/>
      <c r="L21" s="135"/>
    </row>
    <row r="22" spans="1:12" ht="12.95" customHeight="1" x14ac:dyDescent="0.25">
      <c r="A22" s="112"/>
      <c r="B22" s="146"/>
      <c r="C22" s="139"/>
      <c r="D22" s="140"/>
      <c r="E22" s="130"/>
      <c r="F22" s="76">
        <v>2024</v>
      </c>
      <c r="G22" s="23">
        <f>J22</f>
        <v>9507.1</v>
      </c>
      <c r="H22" s="23"/>
      <c r="I22" s="23"/>
      <c r="J22" s="23">
        <f t="shared" si="2"/>
        <v>9507.1</v>
      </c>
      <c r="K22" s="23"/>
      <c r="L22" s="135"/>
    </row>
    <row r="23" spans="1:12" ht="12.95" customHeight="1" x14ac:dyDescent="0.25">
      <c r="A23" s="112"/>
      <c r="B23" s="147"/>
      <c r="C23" s="139"/>
      <c r="D23" s="140"/>
      <c r="E23" s="130"/>
      <c r="F23" s="76" t="s">
        <v>185</v>
      </c>
      <c r="G23" s="23">
        <f>SUM(G15:G22)</f>
        <v>140354.79999999999</v>
      </c>
      <c r="H23" s="23"/>
      <c r="I23" s="23">
        <f>SUM(I15:I22)</f>
        <v>45873.5</v>
      </c>
      <c r="J23" s="23">
        <f>SUM(J15:J22)</f>
        <v>94481.3</v>
      </c>
      <c r="K23" s="23"/>
      <c r="L23" s="136"/>
    </row>
    <row r="24" spans="1:12" ht="12.95" customHeight="1" x14ac:dyDescent="0.25">
      <c r="A24" s="121" t="s">
        <v>66</v>
      </c>
      <c r="B24" s="122"/>
      <c r="C24" s="122"/>
      <c r="D24" s="122"/>
      <c r="E24" s="122"/>
      <c r="F24" s="62">
        <v>2017</v>
      </c>
      <c r="G24" s="24">
        <f t="shared" si="0"/>
        <v>20489.5</v>
      </c>
      <c r="H24" s="24"/>
      <c r="I24" s="24">
        <f>SUM(I32+I86+I134+I194+I196+I215+I236)</f>
        <v>9981.2000000000007</v>
      </c>
      <c r="J24" s="24">
        <f>SUM(J32+J86+J134+J194+J196+J215+J236)</f>
        <v>10508.300000000001</v>
      </c>
      <c r="K24" s="24"/>
      <c r="L24" s="134"/>
    </row>
    <row r="25" spans="1:12" ht="12.95" customHeight="1" x14ac:dyDescent="0.25">
      <c r="A25" s="124"/>
      <c r="B25" s="125"/>
      <c r="C25" s="125"/>
      <c r="D25" s="125"/>
      <c r="E25" s="125"/>
      <c r="F25" s="68">
        <v>2018</v>
      </c>
      <c r="G25" s="23">
        <f t="shared" si="0"/>
        <v>20472.400000000001</v>
      </c>
      <c r="H25" s="23"/>
      <c r="I25" s="23">
        <f>SUM(I33+I87+I135+I216+I197+I254)</f>
        <v>4150.3999999999996</v>
      </c>
      <c r="J25" s="23">
        <f>SUM(J33+J87+J135+J216+J197+J254)</f>
        <v>16322</v>
      </c>
      <c r="K25" s="23"/>
      <c r="L25" s="135"/>
    </row>
    <row r="26" spans="1:12" ht="12.95" customHeight="1" x14ac:dyDescent="0.25">
      <c r="A26" s="124"/>
      <c r="B26" s="125"/>
      <c r="C26" s="125"/>
      <c r="D26" s="125"/>
      <c r="E26" s="125"/>
      <c r="F26" s="68">
        <v>2019</v>
      </c>
      <c r="G26" s="23">
        <f t="shared" si="0"/>
        <v>33655.199999999997</v>
      </c>
      <c r="H26" s="23"/>
      <c r="I26" s="23">
        <f>I217++I237+I255+I275</f>
        <v>11081.5</v>
      </c>
      <c r="J26" s="23">
        <f>SUM(J34+J88+J136+J275+J217+J237+J255)</f>
        <v>22573.699999999997</v>
      </c>
      <c r="K26" s="23"/>
      <c r="L26" s="135"/>
    </row>
    <row r="27" spans="1:12" ht="12.95" customHeight="1" x14ac:dyDescent="0.25">
      <c r="A27" s="124"/>
      <c r="B27" s="125"/>
      <c r="C27" s="125"/>
      <c r="D27" s="125"/>
      <c r="E27" s="125"/>
      <c r="F27" s="68">
        <v>2020</v>
      </c>
      <c r="G27" s="23">
        <f t="shared" si="0"/>
        <v>17541.5</v>
      </c>
      <c r="H27" s="23"/>
      <c r="I27" s="23">
        <f>I256+I218</f>
        <v>8149.4999999999991</v>
      </c>
      <c r="J27" s="23">
        <f>SUM(J35+J89+J125+J137+J218+J256)</f>
        <v>9392</v>
      </c>
      <c r="K27" s="23"/>
      <c r="L27" s="135"/>
    </row>
    <row r="28" spans="1:12" ht="12.95" customHeight="1" x14ac:dyDescent="0.25">
      <c r="A28" s="124"/>
      <c r="B28" s="125"/>
      <c r="C28" s="125"/>
      <c r="D28" s="125"/>
      <c r="E28" s="125"/>
      <c r="F28" s="76">
        <v>2021</v>
      </c>
      <c r="G28" s="23">
        <f t="shared" si="0"/>
        <v>21369.7</v>
      </c>
      <c r="H28" s="23"/>
      <c r="I28" s="23">
        <f>SUM(I219+I238+I257+I276)</f>
        <v>12510.9</v>
      </c>
      <c r="J28" s="23">
        <f>SUM(J36+J90+J138+J192+J219+J238+J257+J276)</f>
        <v>8858.8000000000011</v>
      </c>
      <c r="K28" s="23"/>
      <c r="L28" s="135"/>
    </row>
    <row r="29" spans="1:12" ht="12.95" customHeight="1" x14ac:dyDescent="0.25">
      <c r="A29" s="124"/>
      <c r="B29" s="125"/>
      <c r="C29" s="125"/>
      <c r="D29" s="125"/>
      <c r="E29" s="125"/>
      <c r="F29" s="76">
        <v>2022</v>
      </c>
      <c r="G29" s="23">
        <f t="shared" si="0"/>
        <v>8420.6999999999989</v>
      </c>
      <c r="H29" s="23"/>
      <c r="I29" s="23"/>
      <c r="J29" s="23">
        <f>SUM(J37+J91+J139+J220+J239+J258+J277)</f>
        <v>8420.6999999999989</v>
      </c>
      <c r="K29" s="23"/>
      <c r="L29" s="135"/>
    </row>
    <row r="30" spans="1:12" ht="12.95" customHeight="1" x14ac:dyDescent="0.25">
      <c r="A30" s="124"/>
      <c r="B30" s="125"/>
      <c r="C30" s="125"/>
      <c r="D30" s="125"/>
      <c r="E30" s="125"/>
      <c r="F30" s="76">
        <v>2023</v>
      </c>
      <c r="G30" s="23">
        <f>SUM(I30:K30)</f>
        <v>8898.7000000000007</v>
      </c>
      <c r="H30" s="23"/>
      <c r="I30" s="23"/>
      <c r="J30" s="23">
        <f>SUM(J38+J92+J140)</f>
        <v>8898.7000000000007</v>
      </c>
      <c r="K30" s="23"/>
      <c r="L30" s="135"/>
    </row>
    <row r="31" spans="1:12" ht="12.95" customHeight="1" x14ac:dyDescent="0.25">
      <c r="A31" s="127"/>
      <c r="B31" s="128"/>
      <c r="C31" s="128"/>
      <c r="D31" s="128"/>
      <c r="E31" s="128"/>
      <c r="F31" s="76">
        <v>2024</v>
      </c>
      <c r="G31" s="23">
        <f>SUM(I31:K31)</f>
        <v>9507.1</v>
      </c>
      <c r="H31" s="23"/>
      <c r="I31" s="23"/>
      <c r="J31" s="23">
        <f>SUM(J39+J93+J141)</f>
        <v>9507.1</v>
      </c>
      <c r="K31" s="23"/>
      <c r="L31" s="136"/>
    </row>
    <row r="32" spans="1:12" ht="12.95" customHeight="1" x14ac:dyDescent="0.25">
      <c r="A32" s="121" t="s">
        <v>92</v>
      </c>
      <c r="B32" s="122"/>
      <c r="C32" s="122"/>
      <c r="D32" s="122"/>
      <c r="E32" s="122"/>
      <c r="F32" s="75">
        <v>2017</v>
      </c>
      <c r="G32" s="24">
        <f t="shared" ref="G32:G44" si="3">SUM(I32:K32)</f>
        <v>1338.0000000000002</v>
      </c>
      <c r="H32" s="26"/>
      <c r="I32" s="26"/>
      <c r="J32" s="24">
        <f>SUM(J40+J41+J42+J43+J44+J70+J78)</f>
        <v>1338.0000000000002</v>
      </c>
      <c r="K32" s="24"/>
      <c r="L32" s="134"/>
    </row>
    <row r="33" spans="1:12" ht="12.95" customHeight="1" x14ac:dyDescent="0.25">
      <c r="A33" s="124"/>
      <c r="B33" s="125"/>
      <c r="C33" s="125"/>
      <c r="D33" s="125"/>
      <c r="E33" s="125"/>
      <c r="F33" s="76">
        <v>2018</v>
      </c>
      <c r="G33" s="23">
        <f t="shared" si="3"/>
        <v>4005.2999999999993</v>
      </c>
      <c r="H33" s="27"/>
      <c r="I33" s="27"/>
      <c r="J33" s="23">
        <f>SUM(J45+J46+J47+J48+J49+J57+J71+J79)</f>
        <v>4005.2999999999993</v>
      </c>
      <c r="K33" s="23"/>
      <c r="L33" s="135"/>
    </row>
    <row r="34" spans="1:12" ht="12.95" customHeight="1" x14ac:dyDescent="0.25">
      <c r="A34" s="124"/>
      <c r="B34" s="125"/>
      <c r="C34" s="125"/>
      <c r="D34" s="125"/>
      <c r="E34" s="125"/>
      <c r="F34" s="76">
        <v>2019</v>
      </c>
      <c r="G34" s="23">
        <f t="shared" si="3"/>
        <v>2960.3</v>
      </c>
      <c r="H34" s="27"/>
      <c r="I34" s="27"/>
      <c r="J34" s="23">
        <f>SUM(J72+J80+J50+J51)</f>
        <v>2960.3</v>
      </c>
      <c r="K34" s="23"/>
      <c r="L34" s="135"/>
    </row>
    <row r="35" spans="1:12" ht="12.95" customHeight="1" x14ac:dyDescent="0.25">
      <c r="A35" s="124"/>
      <c r="B35" s="125"/>
      <c r="C35" s="125"/>
      <c r="D35" s="125"/>
      <c r="E35" s="125"/>
      <c r="F35" s="76">
        <v>2020</v>
      </c>
      <c r="G35" s="23">
        <f t="shared" si="3"/>
        <v>198.89999999999998</v>
      </c>
      <c r="H35" s="27"/>
      <c r="I35" s="27"/>
      <c r="J35" s="23">
        <f>SUM(J73+J81)</f>
        <v>198.89999999999998</v>
      </c>
      <c r="K35" s="23"/>
      <c r="L35" s="135"/>
    </row>
    <row r="36" spans="1:12" ht="12.95" customHeight="1" x14ac:dyDescent="0.25">
      <c r="A36" s="124"/>
      <c r="B36" s="125"/>
      <c r="C36" s="125"/>
      <c r="D36" s="125"/>
      <c r="E36" s="125"/>
      <c r="F36" s="76">
        <v>2021</v>
      </c>
      <c r="G36" s="23">
        <f t="shared" si="3"/>
        <v>657.6</v>
      </c>
      <c r="H36" s="27"/>
      <c r="I36" s="27"/>
      <c r="J36" s="23">
        <f>SUM(J53+J74+J82+J52+J54+J55+J56)</f>
        <v>657.6</v>
      </c>
      <c r="K36" s="23"/>
      <c r="L36" s="135"/>
    </row>
    <row r="37" spans="1:12" ht="12.95" customHeight="1" x14ac:dyDescent="0.25">
      <c r="A37" s="124"/>
      <c r="B37" s="125"/>
      <c r="C37" s="125"/>
      <c r="D37" s="125"/>
      <c r="E37" s="125"/>
      <c r="F37" s="76">
        <v>2022</v>
      </c>
      <c r="G37" s="23">
        <f>J37</f>
        <v>270</v>
      </c>
      <c r="H37" s="27"/>
      <c r="I37" s="27"/>
      <c r="J37" s="23">
        <f>J58+J83+J75</f>
        <v>270</v>
      </c>
      <c r="K37" s="23"/>
      <c r="L37" s="135"/>
    </row>
    <row r="38" spans="1:12" ht="12.95" customHeight="1" x14ac:dyDescent="0.25">
      <c r="A38" s="124"/>
      <c r="B38" s="125"/>
      <c r="C38" s="125"/>
      <c r="D38" s="125"/>
      <c r="E38" s="125"/>
      <c r="F38" s="76">
        <v>2023</v>
      </c>
      <c r="G38" s="23">
        <f>J38</f>
        <v>1450</v>
      </c>
      <c r="H38" s="27"/>
      <c r="I38" s="27"/>
      <c r="J38" s="23">
        <f>SUM(J63+J64+J65+J66+J68+J84+J76)</f>
        <v>1450</v>
      </c>
      <c r="K38" s="23"/>
      <c r="L38" s="135"/>
    </row>
    <row r="39" spans="1:12" ht="12.95" customHeight="1" x14ac:dyDescent="0.25">
      <c r="A39" s="127"/>
      <c r="B39" s="128"/>
      <c r="C39" s="128"/>
      <c r="D39" s="128"/>
      <c r="E39" s="128"/>
      <c r="F39" s="77">
        <v>2024</v>
      </c>
      <c r="G39" s="25">
        <f>J39</f>
        <v>1450</v>
      </c>
      <c r="H39" s="28"/>
      <c r="I39" s="28"/>
      <c r="J39" s="25">
        <f>SUM(J67+J69+J77+J85)</f>
        <v>1450</v>
      </c>
      <c r="K39" s="25"/>
      <c r="L39" s="136"/>
    </row>
    <row r="40" spans="1:12" ht="48.75" customHeight="1" x14ac:dyDescent="0.25">
      <c r="A40" s="63" t="s">
        <v>50</v>
      </c>
      <c r="B40" s="59" t="s">
        <v>11</v>
      </c>
      <c r="C40" s="59" t="s">
        <v>10</v>
      </c>
      <c r="D40" s="61">
        <v>2017</v>
      </c>
      <c r="E40" s="61">
        <v>2017</v>
      </c>
      <c r="F40" s="66">
        <v>2017</v>
      </c>
      <c r="G40" s="29">
        <f t="shared" si="3"/>
        <v>464.3</v>
      </c>
      <c r="H40" s="29"/>
      <c r="I40" s="29"/>
      <c r="J40" s="72">
        <v>464.3</v>
      </c>
      <c r="K40" s="72"/>
      <c r="L40" s="107" t="s">
        <v>154</v>
      </c>
    </row>
    <row r="41" spans="1:12" ht="71.25" customHeight="1" x14ac:dyDescent="0.25">
      <c r="A41" s="63" t="s">
        <v>51</v>
      </c>
      <c r="B41" s="59" t="s">
        <v>12</v>
      </c>
      <c r="C41" s="59" t="s">
        <v>10</v>
      </c>
      <c r="D41" s="61">
        <v>2017</v>
      </c>
      <c r="E41" s="61">
        <v>2017</v>
      </c>
      <c r="F41" s="61">
        <v>2017</v>
      </c>
      <c r="G41" s="72">
        <f t="shared" si="3"/>
        <v>97.4</v>
      </c>
      <c r="H41" s="72"/>
      <c r="I41" s="72"/>
      <c r="J41" s="72">
        <v>97.4</v>
      </c>
      <c r="K41" s="72"/>
      <c r="L41" s="108"/>
    </row>
    <row r="42" spans="1:12" ht="64.5" customHeight="1" x14ac:dyDescent="0.25">
      <c r="A42" s="63" t="s">
        <v>53</v>
      </c>
      <c r="B42" s="59" t="s">
        <v>13</v>
      </c>
      <c r="C42" s="59" t="s">
        <v>10</v>
      </c>
      <c r="D42" s="61">
        <v>2017</v>
      </c>
      <c r="E42" s="61">
        <v>2017</v>
      </c>
      <c r="F42" s="61">
        <v>2017</v>
      </c>
      <c r="G42" s="72">
        <f t="shared" si="3"/>
        <v>47.6</v>
      </c>
      <c r="H42" s="72"/>
      <c r="I42" s="72"/>
      <c r="J42" s="72">
        <v>47.6</v>
      </c>
      <c r="K42" s="72"/>
      <c r="L42" s="108"/>
    </row>
    <row r="43" spans="1:12" ht="51.75" customHeight="1" x14ac:dyDescent="0.25">
      <c r="A43" s="63" t="s">
        <v>54</v>
      </c>
      <c r="B43" s="59" t="s">
        <v>14</v>
      </c>
      <c r="C43" s="59" t="s">
        <v>10</v>
      </c>
      <c r="D43" s="61">
        <v>2017</v>
      </c>
      <c r="E43" s="61">
        <v>2017</v>
      </c>
      <c r="F43" s="61">
        <v>2017</v>
      </c>
      <c r="G43" s="72">
        <f t="shared" si="3"/>
        <v>400</v>
      </c>
      <c r="H43" s="72"/>
      <c r="I43" s="72"/>
      <c r="J43" s="72">
        <v>400</v>
      </c>
      <c r="K43" s="72"/>
      <c r="L43" s="108"/>
    </row>
    <row r="44" spans="1:12" ht="72.75" customHeight="1" x14ac:dyDescent="0.25">
      <c r="A44" s="63" t="s">
        <v>55</v>
      </c>
      <c r="B44" s="59" t="s">
        <v>15</v>
      </c>
      <c r="C44" s="60" t="s">
        <v>10</v>
      </c>
      <c r="D44" s="61">
        <v>2017</v>
      </c>
      <c r="E44" s="61">
        <v>2017</v>
      </c>
      <c r="F44" s="61">
        <v>2017</v>
      </c>
      <c r="G44" s="72">
        <f t="shared" si="3"/>
        <v>200</v>
      </c>
      <c r="H44" s="72"/>
      <c r="I44" s="72"/>
      <c r="J44" s="72">
        <v>200</v>
      </c>
      <c r="K44" s="72"/>
      <c r="L44" s="108"/>
    </row>
    <row r="45" spans="1:12" ht="47.25" customHeight="1" x14ac:dyDescent="0.25">
      <c r="A45" s="63" t="s">
        <v>56</v>
      </c>
      <c r="B45" s="59" t="s">
        <v>16</v>
      </c>
      <c r="C45" s="60" t="s">
        <v>10</v>
      </c>
      <c r="D45" s="61">
        <v>2018</v>
      </c>
      <c r="E45" s="61">
        <v>2018</v>
      </c>
      <c r="F45" s="64">
        <v>2018</v>
      </c>
      <c r="G45" s="10">
        <f>SUM(I45:K45)</f>
        <v>70</v>
      </c>
      <c r="H45" s="10"/>
      <c r="I45" s="10"/>
      <c r="J45" s="10">
        <v>70</v>
      </c>
      <c r="K45" s="10"/>
      <c r="L45" s="108"/>
    </row>
    <row r="46" spans="1:12" ht="48" customHeight="1" x14ac:dyDescent="0.25">
      <c r="A46" s="63" t="s">
        <v>57</v>
      </c>
      <c r="B46" s="59" t="s">
        <v>65</v>
      </c>
      <c r="C46" s="60" t="s">
        <v>10</v>
      </c>
      <c r="D46" s="61">
        <v>2018</v>
      </c>
      <c r="E46" s="61">
        <v>2018</v>
      </c>
      <c r="F46" s="61">
        <v>2018</v>
      </c>
      <c r="G46" s="72">
        <f>J46</f>
        <v>1052.8</v>
      </c>
      <c r="H46" s="72"/>
      <c r="I46" s="72"/>
      <c r="J46" s="72">
        <v>1052.8</v>
      </c>
      <c r="K46" s="72"/>
      <c r="L46" s="108"/>
    </row>
    <row r="47" spans="1:12" ht="50.25" customHeight="1" x14ac:dyDescent="0.25">
      <c r="A47" s="63" t="s">
        <v>58</v>
      </c>
      <c r="B47" s="59" t="s">
        <v>73</v>
      </c>
      <c r="C47" s="60" t="s">
        <v>10</v>
      </c>
      <c r="D47" s="61">
        <v>2018</v>
      </c>
      <c r="E47" s="61">
        <v>2018</v>
      </c>
      <c r="F47" s="61">
        <v>2018</v>
      </c>
      <c r="G47" s="72">
        <f t="shared" ref="G47:G57" si="4">SUM(I47:K47)</f>
        <v>140</v>
      </c>
      <c r="H47" s="72"/>
      <c r="I47" s="72"/>
      <c r="J47" s="72">
        <v>140</v>
      </c>
      <c r="K47" s="72"/>
      <c r="L47" s="109"/>
    </row>
    <row r="48" spans="1:12" ht="50.25" customHeight="1" x14ac:dyDescent="0.25">
      <c r="A48" s="63" t="s">
        <v>59</v>
      </c>
      <c r="B48" s="59" t="s">
        <v>52</v>
      </c>
      <c r="C48" s="60" t="s">
        <v>10</v>
      </c>
      <c r="D48" s="61">
        <v>2018</v>
      </c>
      <c r="E48" s="61">
        <v>2018</v>
      </c>
      <c r="F48" s="61">
        <v>2018</v>
      </c>
      <c r="G48" s="72">
        <f t="shared" si="4"/>
        <v>592</v>
      </c>
      <c r="H48" s="72"/>
      <c r="I48" s="72"/>
      <c r="J48" s="72">
        <v>592</v>
      </c>
      <c r="K48" s="72"/>
      <c r="L48" s="107" t="s">
        <v>154</v>
      </c>
    </row>
    <row r="49" spans="1:12" ht="49.5" customHeight="1" x14ac:dyDescent="0.25">
      <c r="A49" s="63" t="s">
        <v>60</v>
      </c>
      <c r="B49" s="60" t="s">
        <v>77</v>
      </c>
      <c r="C49" s="60" t="s">
        <v>10</v>
      </c>
      <c r="D49" s="61">
        <v>2018</v>
      </c>
      <c r="E49" s="61">
        <v>2018</v>
      </c>
      <c r="F49" s="61">
        <v>2018</v>
      </c>
      <c r="G49" s="72">
        <f t="shared" si="4"/>
        <v>472.9</v>
      </c>
      <c r="H49" s="72"/>
      <c r="I49" s="30"/>
      <c r="J49" s="72">
        <v>472.9</v>
      </c>
      <c r="K49" s="72"/>
      <c r="L49" s="108"/>
    </row>
    <row r="50" spans="1:12" ht="48" customHeight="1" x14ac:dyDescent="0.25">
      <c r="A50" s="63" t="s">
        <v>61</v>
      </c>
      <c r="B50" s="59" t="s">
        <v>104</v>
      </c>
      <c r="C50" s="60" t="s">
        <v>10</v>
      </c>
      <c r="D50" s="61">
        <v>2019</v>
      </c>
      <c r="E50" s="61">
        <v>2019</v>
      </c>
      <c r="F50" s="61">
        <v>2019</v>
      </c>
      <c r="G50" s="72">
        <f t="shared" si="4"/>
        <v>2486.8000000000002</v>
      </c>
      <c r="H50" s="72"/>
      <c r="I50" s="9"/>
      <c r="J50" s="72">
        <v>2486.8000000000002</v>
      </c>
      <c r="K50" s="72"/>
      <c r="L50" s="108"/>
    </row>
    <row r="51" spans="1:12" ht="50.25" customHeight="1" x14ac:dyDescent="0.25">
      <c r="A51" s="63" t="s">
        <v>100</v>
      </c>
      <c r="B51" s="59" t="s">
        <v>103</v>
      </c>
      <c r="C51" s="60" t="s">
        <v>10</v>
      </c>
      <c r="D51" s="61">
        <v>2019</v>
      </c>
      <c r="E51" s="61">
        <v>2019</v>
      </c>
      <c r="F51" s="61">
        <v>2019</v>
      </c>
      <c r="G51" s="72">
        <f t="shared" si="4"/>
        <v>400</v>
      </c>
      <c r="H51" s="72"/>
      <c r="I51" s="9"/>
      <c r="J51" s="72">
        <v>400</v>
      </c>
      <c r="K51" s="72"/>
      <c r="L51" s="108"/>
    </row>
    <row r="52" spans="1:12" ht="50.25" customHeight="1" x14ac:dyDescent="0.25">
      <c r="A52" s="88" t="s">
        <v>144</v>
      </c>
      <c r="B52" s="91" t="s">
        <v>228</v>
      </c>
      <c r="C52" s="86" t="s">
        <v>10</v>
      </c>
      <c r="D52" s="87">
        <v>2021</v>
      </c>
      <c r="E52" s="87">
        <v>2021</v>
      </c>
      <c r="F52" s="87">
        <v>2021</v>
      </c>
      <c r="G52" s="89">
        <f t="shared" si="4"/>
        <v>200</v>
      </c>
      <c r="H52" s="89"/>
      <c r="I52" s="9"/>
      <c r="J52" s="89">
        <v>200</v>
      </c>
      <c r="K52" s="89"/>
      <c r="L52" s="108"/>
    </row>
    <row r="53" spans="1:12" ht="50.25" customHeight="1" x14ac:dyDescent="0.25">
      <c r="A53" s="63" t="s">
        <v>194</v>
      </c>
      <c r="B53" s="90" t="s">
        <v>229</v>
      </c>
      <c r="C53" s="60" t="s">
        <v>10</v>
      </c>
      <c r="D53" s="61">
        <v>2021</v>
      </c>
      <c r="E53" s="61">
        <v>2021</v>
      </c>
      <c r="F53" s="61">
        <v>2021</v>
      </c>
      <c r="G53" s="72">
        <f t="shared" ref="G53" si="5">SUM(I53:K53)</f>
        <v>100</v>
      </c>
      <c r="H53" s="72"/>
      <c r="I53" s="9"/>
      <c r="J53" s="72">
        <v>100</v>
      </c>
      <c r="K53" s="72"/>
      <c r="L53" s="108"/>
    </row>
    <row r="54" spans="1:12" ht="50.25" customHeight="1" x14ac:dyDescent="0.25">
      <c r="A54" s="88" t="s">
        <v>195</v>
      </c>
      <c r="B54" s="90" t="s">
        <v>230</v>
      </c>
      <c r="C54" s="86" t="s">
        <v>10</v>
      </c>
      <c r="D54" s="87">
        <v>2021</v>
      </c>
      <c r="E54" s="87">
        <v>2021</v>
      </c>
      <c r="F54" s="87">
        <v>2021</v>
      </c>
      <c r="G54" s="89">
        <f t="shared" ref="G54:G56" si="6">SUM(I54:K54)</f>
        <v>120</v>
      </c>
      <c r="H54" s="89"/>
      <c r="I54" s="9"/>
      <c r="J54" s="89">
        <v>120</v>
      </c>
      <c r="K54" s="10"/>
      <c r="L54" s="108"/>
    </row>
    <row r="55" spans="1:12" ht="50.25" customHeight="1" x14ac:dyDescent="0.25">
      <c r="A55" s="105" t="s">
        <v>165</v>
      </c>
      <c r="B55" s="90" t="s">
        <v>231</v>
      </c>
      <c r="C55" s="106" t="s">
        <v>10</v>
      </c>
      <c r="D55" s="104">
        <v>2021</v>
      </c>
      <c r="E55" s="104">
        <v>2021</v>
      </c>
      <c r="F55" s="104">
        <v>2021</v>
      </c>
      <c r="G55" s="103">
        <f t="shared" ref="G55" si="7">SUM(I55:K55)</f>
        <v>100</v>
      </c>
      <c r="H55" s="103"/>
      <c r="I55" s="9"/>
      <c r="J55" s="103">
        <v>100</v>
      </c>
      <c r="K55" s="10"/>
      <c r="L55" s="108"/>
    </row>
    <row r="56" spans="1:12" ht="50.25" customHeight="1" x14ac:dyDescent="0.25">
      <c r="A56" s="88" t="s">
        <v>166</v>
      </c>
      <c r="B56" s="90" t="s">
        <v>232</v>
      </c>
      <c r="C56" s="86" t="s">
        <v>10</v>
      </c>
      <c r="D56" s="87">
        <v>2021</v>
      </c>
      <c r="E56" s="87">
        <v>2021</v>
      </c>
      <c r="F56" s="87">
        <v>2021</v>
      </c>
      <c r="G56" s="89">
        <f t="shared" si="6"/>
        <v>80</v>
      </c>
      <c r="H56" s="89"/>
      <c r="I56" s="9"/>
      <c r="J56" s="89">
        <v>80</v>
      </c>
      <c r="K56" s="10"/>
      <c r="L56" s="108"/>
    </row>
    <row r="57" spans="1:12" ht="12.95" customHeight="1" x14ac:dyDescent="0.25">
      <c r="A57" s="142" t="s">
        <v>167</v>
      </c>
      <c r="B57" s="148" t="s">
        <v>64</v>
      </c>
      <c r="C57" s="148" t="s">
        <v>10</v>
      </c>
      <c r="D57" s="154">
        <v>2018</v>
      </c>
      <c r="E57" s="151">
        <v>2022</v>
      </c>
      <c r="F57" s="64">
        <v>2018</v>
      </c>
      <c r="G57" s="10">
        <f t="shared" si="4"/>
        <v>1585.2</v>
      </c>
      <c r="H57" s="10"/>
      <c r="I57" s="17"/>
      <c r="J57" s="10">
        <f>2530-536-408.8</f>
        <v>1585.2</v>
      </c>
      <c r="K57" s="10"/>
      <c r="L57" s="108"/>
    </row>
    <row r="58" spans="1:12" ht="15.75" customHeight="1" x14ac:dyDescent="0.25">
      <c r="A58" s="143"/>
      <c r="B58" s="149"/>
      <c r="C58" s="149"/>
      <c r="D58" s="155"/>
      <c r="E58" s="152"/>
      <c r="F58" s="65">
        <v>2022</v>
      </c>
      <c r="G58" s="15">
        <f>SUM(H58:K58)</f>
        <v>200</v>
      </c>
      <c r="H58" s="15"/>
      <c r="I58" s="31"/>
      <c r="J58" s="15">
        <v>200</v>
      </c>
      <c r="K58" s="15"/>
      <c r="L58" s="108"/>
    </row>
    <row r="59" spans="1:12" ht="5.0999999999999996" customHeight="1" x14ac:dyDescent="0.25">
      <c r="A59" s="143"/>
      <c r="B59" s="149"/>
      <c r="C59" s="149"/>
      <c r="D59" s="155"/>
      <c r="E59" s="152"/>
      <c r="F59" s="65"/>
      <c r="G59" s="15"/>
      <c r="H59" s="15"/>
      <c r="I59" s="31"/>
      <c r="J59" s="15"/>
      <c r="K59" s="15"/>
      <c r="L59" s="108"/>
    </row>
    <row r="60" spans="1:12" ht="5.0999999999999996" customHeight="1" x14ac:dyDescent="0.25">
      <c r="A60" s="143"/>
      <c r="B60" s="149"/>
      <c r="C60" s="149"/>
      <c r="D60" s="155"/>
      <c r="E60" s="152"/>
      <c r="F60" s="65"/>
      <c r="G60" s="15"/>
      <c r="H60" s="15"/>
      <c r="I60" s="31"/>
      <c r="J60" s="15"/>
      <c r="K60" s="15"/>
      <c r="L60" s="108"/>
    </row>
    <row r="61" spans="1:12" ht="5.0999999999999996" customHeight="1" x14ac:dyDescent="0.25">
      <c r="A61" s="143"/>
      <c r="B61" s="149"/>
      <c r="C61" s="149"/>
      <c r="D61" s="155"/>
      <c r="E61" s="152"/>
      <c r="F61" s="65"/>
      <c r="G61" s="15"/>
      <c r="H61" s="15"/>
      <c r="I61" s="31"/>
      <c r="J61" s="15"/>
      <c r="K61" s="15"/>
      <c r="L61" s="108"/>
    </row>
    <row r="62" spans="1:12" ht="5.0999999999999996" customHeight="1" x14ac:dyDescent="0.25">
      <c r="A62" s="144"/>
      <c r="B62" s="150"/>
      <c r="C62" s="150"/>
      <c r="D62" s="156"/>
      <c r="E62" s="153"/>
      <c r="F62" s="66"/>
      <c r="G62" s="29"/>
      <c r="H62" s="29"/>
      <c r="I62" s="57"/>
      <c r="J62" s="29"/>
      <c r="K62" s="15"/>
      <c r="L62" s="108"/>
    </row>
    <row r="63" spans="1:12" ht="49.5" customHeight="1" x14ac:dyDescent="0.25">
      <c r="A63" s="83" t="s">
        <v>196</v>
      </c>
      <c r="B63" s="59" t="s">
        <v>163</v>
      </c>
      <c r="C63" s="59" t="s">
        <v>10</v>
      </c>
      <c r="D63" s="61">
        <v>2023</v>
      </c>
      <c r="E63" s="61">
        <v>2023</v>
      </c>
      <c r="F63" s="61">
        <v>2023</v>
      </c>
      <c r="G63" s="10">
        <f>I63+J63</f>
        <v>250</v>
      </c>
      <c r="H63" s="11"/>
      <c r="I63" s="9"/>
      <c r="J63" s="10">
        <v>250</v>
      </c>
      <c r="K63" s="10"/>
      <c r="L63" s="108"/>
    </row>
    <row r="64" spans="1:12" ht="50.25" customHeight="1" x14ac:dyDescent="0.25">
      <c r="A64" s="83" t="s">
        <v>168</v>
      </c>
      <c r="B64" s="59" t="s">
        <v>157</v>
      </c>
      <c r="C64" s="59" t="s">
        <v>10</v>
      </c>
      <c r="D64" s="61">
        <v>2023</v>
      </c>
      <c r="E64" s="61">
        <v>2023</v>
      </c>
      <c r="F64" s="61">
        <v>2023</v>
      </c>
      <c r="G64" s="84">
        <f>J64+I64</f>
        <v>550</v>
      </c>
      <c r="H64" s="59"/>
      <c r="I64" s="9"/>
      <c r="J64" s="84">
        <v>550</v>
      </c>
      <c r="K64" s="59"/>
      <c r="L64" s="108"/>
    </row>
    <row r="65" spans="1:12" ht="73.5" hidden="1" customHeight="1" x14ac:dyDescent="0.25">
      <c r="A65" s="63" t="s">
        <v>168</v>
      </c>
      <c r="B65" s="59" t="s">
        <v>159</v>
      </c>
      <c r="C65" s="59" t="s">
        <v>10</v>
      </c>
      <c r="D65" s="61">
        <v>2023</v>
      </c>
      <c r="E65" s="69">
        <v>2023</v>
      </c>
      <c r="F65" s="61">
        <v>2023</v>
      </c>
      <c r="G65" s="84">
        <f>J65+I65</f>
        <v>0</v>
      </c>
      <c r="H65" s="72"/>
      <c r="I65" s="72"/>
      <c r="J65" s="72"/>
      <c r="K65" s="72"/>
      <c r="L65" s="108"/>
    </row>
    <row r="66" spans="1:12" ht="47.25" hidden="1" customHeight="1" x14ac:dyDescent="0.25">
      <c r="A66" s="63" t="s">
        <v>169</v>
      </c>
      <c r="B66" s="59" t="s">
        <v>160</v>
      </c>
      <c r="C66" s="59" t="s">
        <v>10</v>
      </c>
      <c r="D66" s="61">
        <v>2023</v>
      </c>
      <c r="E66" s="69">
        <v>2023</v>
      </c>
      <c r="F66" s="61">
        <v>2023</v>
      </c>
      <c r="G66" s="84">
        <f>J66+I66</f>
        <v>0</v>
      </c>
      <c r="H66" s="72"/>
      <c r="I66" s="72"/>
      <c r="J66" s="72"/>
      <c r="K66" s="72"/>
      <c r="L66" s="108"/>
    </row>
    <row r="67" spans="1:12" ht="50.25" customHeight="1" x14ac:dyDescent="0.25">
      <c r="A67" s="83" t="s">
        <v>169</v>
      </c>
      <c r="B67" s="59" t="s">
        <v>190</v>
      </c>
      <c r="C67" s="59" t="s">
        <v>10</v>
      </c>
      <c r="D67" s="61">
        <v>2024</v>
      </c>
      <c r="E67" s="61">
        <v>2024</v>
      </c>
      <c r="F67" s="61">
        <v>2024</v>
      </c>
      <c r="G67" s="84">
        <f>J67+I67</f>
        <v>400</v>
      </c>
      <c r="H67" s="59"/>
      <c r="I67" s="9"/>
      <c r="J67" s="84">
        <v>400</v>
      </c>
      <c r="K67" s="59"/>
      <c r="L67" s="108"/>
    </row>
    <row r="68" spans="1:12" ht="48.75" customHeight="1" x14ac:dyDescent="0.25">
      <c r="A68" s="83" t="s">
        <v>197</v>
      </c>
      <c r="B68" s="91" t="s">
        <v>202</v>
      </c>
      <c r="C68" s="60" t="s">
        <v>10</v>
      </c>
      <c r="D68" s="61">
        <v>2023</v>
      </c>
      <c r="E68" s="61">
        <v>2023</v>
      </c>
      <c r="F68" s="61">
        <v>2023</v>
      </c>
      <c r="G68" s="72">
        <f>SUM(I68:K68)</f>
        <v>400</v>
      </c>
      <c r="H68" s="72"/>
      <c r="I68" s="72"/>
      <c r="J68" s="72">
        <v>400</v>
      </c>
      <c r="K68" s="72"/>
      <c r="L68" s="108"/>
    </row>
    <row r="69" spans="1:12" ht="48.75" customHeight="1" x14ac:dyDescent="0.25">
      <c r="A69" s="83" t="s">
        <v>198</v>
      </c>
      <c r="B69" s="91" t="s">
        <v>202</v>
      </c>
      <c r="C69" s="60" t="s">
        <v>10</v>
      </c>
      <c r="D69" s="61">
        <v>2024</v>
      </c>
      <c r="E69" s="61">
        <v>2024</v>
      </c>
      <c r="F69" s="61">
        <v>2024</v>
      </c>
      <c r="G69" s="72">
        <f>SUM(I69:K69)</f>
        <v>800</v>
      </c>
      <c r="H69" s="72"/>
      <c r="I69" s="72"/>
      <c r="J69" s="72">
        <v>800</v>
      </c>
      <c r="K69" s="72"/>
      <c r="L69" s="108"/>
    </row>
    <row r="70" spans="1:12" ht="12.95" customHeight="1" x14ac:dyDescent="0.25">
      <c r="A70" s="142" t="s">
        <v>199</v>
      </c>
      <c r="B70" s="148" t="s">
        <v>227</v>
      </c>
      <c r="C70" s="148" t="s">
        <v>10</v>
      </c>
      <c r="D70" s="154">
        <v>2017</v>
      </c>
      <c r="E70" s="151">
        <v>2024</v>
      </c>
      <c r="F70" s="64">
        <v>2017</v>
      </c>
      <c r="G70" s="10">
        <f>SUM(I70:K70)</f>
        <v>63.7</v>
      </c>
      <c r="H70" s="10"/>
      <c r="I70" s="10"/>
      <c r="J70" s="10">
        <v>63.7</v>
      </c>
      <c r="K70" s="10"/>
      <c r="L70" s="108"/>
    </row>
    <row r="71" spans="1:12" ht="12.95" customHeight="1" x14ac:dyDescent="0.25">
      <c r="A71" s="143"/>
      <c r="B71" s="149"/>
      <c r="C71" s="149"/>
      <c r="D71" s="155"/>
      <c r="E71" s="152"/>
      <c r="F71" s="65">
        <v>2018</v>
      </c>
      <c r="G71" s="15">
        <f>SUM(I71:K71)</f>
        <v>28.7</v>
      </c>
      <c r="H71" s="15"/>
      <c r="I71" s="15"/>
      <c r="J71" s="15">
        <v>28.7</v>
      </c>
      <c r="K71" s="15"/>
      <c r="L71" s="108"/>
    </row>
    <row r="72" spans="1:12" ht="12.95" customHeight="1" x14ac:dyDescent="0.25">
      <c r="A72" s="143"/>
      <c r="B72" s="149"/>
      <c r="C72" s="149"/>
      <c r="D72" s="155"/>
      <c r="E72" s="152"/>
      <c r="F72" s="65">
        <v>2019</v>
      </c>
      <c r="G72" s="15">
        <v>20.2</v>
      </c>
      <c r="H72" s="15"/>
      <c r="I72" s="15"/>
      <c r="J72" s="15">
        <v>20.2</v>
      </c>
      <c r="K72" s="15"/>
      <c r="L72" s="108"/>
    </row>
    <row r="73" spans="1:12" ht="12.95" customHeight="1" x14ac:dyDescent="0.25">
      <c r="A73" s="143"/>
      <c r="B73" s="149"/>
      <c r="C73" s="149"/>
      <c r="D73" s="155"/>
      <c r="E73" s="152"/>
      <c r="F73" s="65">
        <v>2020</v>
      </c>
      <c r="G73" s="15">
        <f t="shared" ref="G73:G80" si="8">SUM(I73:K73)</f>
        <v>35.699999999999996</v>
      </c>
      <c r="H73" s="15"/>
      <c r="I73" s="31"/>
      <c r="J73" s="15">
        <f>35.8-0.1</f>
        <v>35.699999999999996</v>
      </c>
      <c r="K73" s="15"/>
      <c r="L73" s="108"/>
    </row>
    <row r="74" spans="1:12" ht="12.95" customHeight="1" x14ac:dyDescent="0.25">
      <c r="A74" s="143"/>
      <c r="B74" s="149"/>
      <c r="C74" s="149"/>
      <c r="D74" s="155"/>
      <c r="E74" s="152"/>
      <c r="F74" s="65">
        <v>2021</v>
      </c>
      <c r="G74" s="15">
        <f t="shared" si="8"/>
        <v>47.599999999999994</v>
      </c>
      <c r="H74" s="15"/>
      <c r="I74" s="31"/>
      <c r="J74" s="15">
        <f>27.4+0.2+20</f>
        <v>47.599999999999994</v>
      </c>
      <c r="K74" s="15"/>
      <c r="L74" s="108"/>
    </row>
    <row r="75" spans="1:12" ht="12.95" customHeight="1" x14ac:dyDescent="0.25">
      <c r="A75" s="143"/>
      <c r="B75" s="149"/>
      <c r="C75" s="149"/>
      <c r="D75" s="155"/>
      <c r="E75" s="152"/>
      <c r="F75" s="65">
        <v>2022</v>
      </c>
      <c r="G75" s="15">
        <f t="shared" ref="G75" si="9">SUM(I75:K75)</f>
        <v>50</v>
      </c>
      <c r="H75" s="15"/>
      <c r="I75" s="31"/>
      <c r="J75" s="15">
        <v>50</v>
      </c>
      <c r="K75" s="15"/>
      <c r="L75" s="108"/>
    </row>
    <row r="76" spans="1:12" ht="12.95" customHeight="1" x14ac:dyDescent="0.25">
      <c r="A76" s="143"/>
      <c r="B76" s="149"/>
      <c r="C76" s="149"/>
      <c r="D76" s="155"/>
      <c r="E76" s="152"/>
      <c r="F76" s="65">
        <v>2023</v>
      </c>
      <c r="G76" s="15">
        <f t="shared" ref="G76" si="10">SUM(I76:K76)</f>
        <v>100</v>
      </c>
      <c r="H76" s="15"/>
      <c r="I76" s="31"/>
      <c r="J76" s="15">
        <v>100</v>
      </c>
      <c r="K76" s="15"/>
      <c r="L76" s="108"/>
    </row>
    <row r="77" spans="1:12" ht="12.95" customHeight="1" x14ac:dyDescent="0.25">
      <c r="A77" s="144"/>
      <c r="B77" s="150"/>
      <c r="C77" s="150"/>
      <c r="D77" s="156"/>
      <c r="E77" s="153"/>
      <c r="F77" s="65">
        <v>2024</v>
      </c>
      <c r="G77" s="15">
        <f t="shared" si="8"/>
        <v>100</v>
      </c>
      <c r="H77" s="15"/>
      <c r="I77" s="31"/>
      <c r="J77" s="15">
        <v>100</v>
      </c>
      <c r="K77" s="15"/>
      <c r="L77" s="108"/>
    </row>
    <row r="78" spans="1:12" ht="12.95" customHeight="1" x14ac:dyDescent="0.25">
      <c r="A78" s="142" t="s">
        <v>233</v>
      </c>
      <c r="B78" s="148" t="s">
        <v>27</v>
      </c>
      <c r="C78" s="148" t="s">
        <v>10</v>
      </c>
      <c r="D78" s="154">
        <v>2017</v>
      </c>
      <c r="E78" s="167">
        <v>2024</v>
      </c>
      <c r="F78" s="64">
        <v>2017</v>
      </c>
      <c r="G78" s="10">
        <f t="shared" si="8"/>
        <v>65</v>
      </c>
      <c r="H78" s="10"/>
      <c r="I78" s="10"/>
      <c r="J78" s="10">
        <v>65</v>
      </c>
      <c r="K78" s="10"/>
      <c r="L78" s="108"/>
    </row>
    <row r="79" spans="1:12" ht="12.95" customHeight="1" x14ac:dyDescent="0.25">
      <c r="A79" s="143"/>
      <c r="B79" s="149"/>
      <c r="C79" s="149"/>
      <c r="D79" s="155"/>
      <c r="E79" s="168"/>
      <c r="F79" s="65">
        <v>2018</v>
      </c>
      <c r="G79" s="15">
        <f t="shared" si="8"/>
        <v>63.7</v>
      </c>
      <c r="H79" s="15"/>
      <c r="I79" s="15"/>
      <c r="J79" s="15">
        <v>63.7</v>
      </c>
      <c r="K79" s="15"/>
      <c r="L79" s="108"/>
    </row>
    <row r="80" spans="1:12" ht="12.95" customHeight="1" x14ac:dyDescent="0.25">
      <c r="A80" s="143"/>
      <c r="B80" s="149"/>
      <c r="C80" s="149"/>
      <c r="D80" s="155"/>
      <c r="E80" s="168"/>
      <c r="F80" s="65">
        <v>2019</v>
      </c>
      <c r="G80" s="15">
        <f t="shared" si="8"/>
        <v>53.3</v>
      </c>
      <c r="H80" s="15"/>
      <c r="I80" s="15"/>
      <c r="J80" s="15">
        <f>50+3.3</f>
        <v>53.3</v>
      </c>
      <c r="K80" s="15"/>
      <c r="L80" s="108"/>
    </row>
    <row r="81" spans="1:12" ht="12.95" customHeight="1" x14ac:dyDescent="0.25">
      <c r="A81" s="143"/>
      <c r="B81" s="149"/>
      <c r="C81" s="149"/>
      <c r="D81" s="155"/>
      <c r="E81" s="168"/>
      <c r="F81" s="65">
        <v>2020</v>
      </c>
      <c r="G81" s="15">
        <f t="shared" ref="G81:G95" si="11">SUM(I81:K81)</f>
        <v>163.19999999999999</v>
      </c>
      <c r="H81" s="15"/>
      <c r="I81" s="31"/>
      <c r="J81" s="15">
        <f>115.5+47.7</f>
        <v>163.19999999999999</v>
      </c>
      <c r="K81" s="15"/>
      <c r="L81" s="108"/>
    </row>
    <row r="82" spans="1:12" ht="12.95" customHeight="1" x14ac:dyDescent="0.25">
      <c r="A82" s="143"/>
      <c r="B82" s="149"/>
      <c r="C82" s="149"/>
      <c r="D82" s="155"/>
      <c r="E82" s="168"/>
      <c r="F82" s="65">
        <v>2021</v>
      </c>
      <c r="G82" s="15">
        <f t="shared" si="11"/>
        <v>10</v>
      </c>
      <c r="H82" s="15"/>
      <c r="I82" s="31"/>
      <c r="J82" s="15">
        <v>10</v>
      </c>
      <c r="K82" s="15"/>
      <c r="L82" s="108"/>
    </row>
    <row r="83" spans="1:12" ht="12.95" customHeight="1" x14ac:dyDescent="0.25">
      <c r="A83" s="143"/>
      <c r="B83" s="149"/>
      <c r="C83" s="149"/>
      <c r="D83" s="155"/>
      <c r="E83" s="168"/>
      <c r="F83" s="65">
        <v>2022</v>
      </c>
      <c r="G83" s="15">
        <f>J83</f>
        <v>20</v>
      </c>
      <c r="H83" s="15"/>
      <c r="I83" s="31"/>
      <c r="J83" s="15">
        <v>20</v>
      </c>
      <c r="K83" s="15"/>
      <c r="L83" s="108"/>
    </row>
    <row r="84" spans="1:12" ht="12.95" customHeight="1" x14ac:dyDescent="0.25">
      <c r="A84" s="143"/>
      <c r="B84" s="149"/>
      <c r="C84" s="149"/>
      <c r="D84" s="155"/>
      <c r="E84" s="168"/>
      <c r="F84" s="65">
        <v>2023</v>
      </c>
      <c r="G84" s="15">
        <f>J84</f>
        <v>150</v>
      </c>
      <c r="H84" s="15"/>
      <c r="I84" s="31"/>
      <c r="J84" s="15">
        <v>150</v>
      </c>
      <c r="K84" s="15"/>
      <c r="L84" s="108"/>
    </row>
    <row r="85" spans="1:12" ht="12.95" customHeight="1" x14ac:dyDescent="0.25">
      <c r="A85" s="144"/>
      <c r="B85" s="150"/>
      <c r="C85" s="150"/>
      <c r="D85" s="156"/>
      <c r="E85" s="169"/>
      <c r="F85" s="66">
        <v>2024</v>
      </c>
      <c r="G85" s="29">
        <f>SUM(I85:K85)</f>
        <v>150</v>
      </c>
      <c r="H85" s="29"/>
      <c r="I85" s="57"/>
      <c r="J85" s="29">
        <v>150</v>
      </c>
      <c r="K85" s="29"/>
      <c r="L85" s="109"/>
    </row>
    <row r="86" spans="1:12" ht="14.1" customHeight="1" x14ac:dyDescent="0.25">
      <c r="A86" s="121" t="s">
        <v>67</v>
      </c>
      <c r="B86" s="122"/>
      <c r="C86" s="122"/>
      <c r="D86" s="122"/>
      <c r="E86" s="122"/>
      <c r="F86" s="78">
        <v>2017</v>
      </c>
      <c r="G86" s="32">
        <f t="shared" si="11"/>
        <v>3087.8</v>
      </c>
      <c r="H86" s="32"/>
      <c r="I86" s="32"/>
      <c r="J86" s="32">
        <f>SUM(J94+J95+J96+J97+J109+J117)</f>
        <v>3087.8</v>
      </c>
      <c r="K86" s="32"/>
      <c r="L86" s="117"/>
    </row>
    <row r="87" spans="1:12" ht="14.1" customHeight="1" x14ac:dyDescent="0.25">
      <c r="A87" s="124"/>
      <c r="B87" s="125"/>
      <c r="C87" s="125"/>
      <c r="D87" s="125"/>
      <c r="E87" s="125"/>
      <c r="F87" s="79">
        <v>2018</v>
      </c>
      <c r="G87" s="33">
        <f t="shared" si="11"/>
        <v>2529.1000000000004</v>
      </c>
      <c r="H87" s="33"/>
      <c r="I87" s="33"/>
      <c r="J87" s="33">
        <f>SUM(J99+J100+J110+J118)</f>
        <v>2529.1000000000004</v>
      </c>
      <c r="K87" s="33"/>
      <c r="L87" s="118"/>
    </row>
    <row r="88" spans="1:12" ht="14.1" customHeight="1" x14ac:dyDescent="0.25">
      <c r="A88" s="124"/>
      <c r="B88" s="125"/>
      <c r="C88" s="125"/>
      <c r="D88" s="125"/>
      <c r="E88" s="125"/>
      <c r="F88" s="79">
        <v>2019</v>
      </c>
      <c r="G88" s="33">
        <f t="shared" si="11"/>
        <v>7755.8</v>
      </c>
      <c r="H88" s="33"/>
      <c r="I88" s="33"/>
      <c r="J88" s="33">
        <f>SUM(J101+J102+J103+J104+J111+J119)</f>
        <v>7755.8</v>
      </c>
      <c r="K88" s="33"/>
      <c r="L88" s="118"/>
    </row>
    <row r="89" spans="1:12" ht="14.1" customHeight="1" x14ac:dyDescent="0.25">
      <c r="A89" s="124"/>
      <c r="B89" s="125"/>
      <c r="C89" s="125"/>
      <c r="D89" s="125"/>
      <c r="E89" s="125"/>
      <c r="F89" s="79">
        <v>2020</v>
      </c>
      <c r="G89" s="33">
        <f t="shared" si="11"/>
        <v>40</v>
      </c>
      <c r="H89" s="33"/>
      <c r="I89" s="33"/>
      <c r="J89" s="23">
        <f>SUM(J112+J120)</f>
        <v>40</v>
      </c>
      <c r="K89" s="23"/>
      <c r="L89" s="118"/>
    </row>
    <row r="90" spans="1:12" ht="14.1" customHeight="1" x14ac:dyDescent="0.25">
      <c r="A90" s="124"/>
      <c r="B90" s="125"/>
      <c r="C90" s="125"/>
      <c r="D90" s="125"/>
      <c r="E90" s="125"/>
      <c r="F90" s="79">
        <v>2021</v>
      </c>
      <c r="G90" s="33">
        <f t="shared" si="11"/>
        <v>25</v>
      </c>
      <c r="H90" s="33"/>
      <c r="I90" s="33"/>
      <c r="J90" s="23">
        <f>SUM(J113+J121)</f>
        <v>25</v>
      </c>
      <c r="K90" s="23"/>
      <c r="L90" s="118"/>
    </row>
    <row r="91" spans="1:12" ht="14.1" customHeight="1" x14ac:dyDescent="0.25">
      <c r="A91" s="124"/>
      <c r="B91" s="125"/>
      <c r="C91" s="125"/>
      <c r="D91" s="125"/>
      <c r="E91" s="125"/>
      <c r="F91" s="79">
        <v>2022</v>
      </c>
      <c r="G91" s="33">
        <f t="shared" si="11"/>
        <v>730</v>
      </c>
      <c r="H91" s="33"/>
      <c r="I91" s="33"/>
      <c r="J91" s="23">
        <f>SUM(J114+J122+J105)</f>
        <v>730</v>
      </c>
      <c r="K91" s="23"/>
      <c r="L91" s="118"/>
    </row>
    <row r="92" spans="1:12" ht="14.1" customHeight="1" x14ac:dyDescent="0.25">
      <c r="A92" s="124"/>
      <c r="B92" s="125"/>
      <c r="C92" s="125"/>
      <c r="D92" s="125"/>
      <c r="E92" s="125"/>
      <c r="F92" s="79">
        <v>2023</v>
      </c>
      <c r="G92" s="33">
        <f t="shared" si="11"/>
        <v>1200</v>
      </c>
      <c r="H92" s="33"/>
      <c r="I92" s="33"/>
      <c r="J92" s="23">
        <f>SUM(J106+J115+J123)</f>
        <v>1200</v>
      </c>
      <c r="K92" s="23"/>
      <c r="L92" s="118"/>
    </row>
    <row r="93" spans="1:12" ht="14.1" customHeight="1" x14ac:dyDescent="0.25">
      <c r="A93" s="127"/>
      <c r="B93" s="128"/>
      <c r="C93" s="128"/>
      <c r="D93" s="128"/>
      <c r="E93" s="128"/>
      <c r="F93" s="80">
        <v>2024</v>
      </c>
      <c r="G93" s="34">
        <f>SUM(I93:K93)</f>
        <v>1200</v>
      </c>
      <c r="H93" s="34"/>
      <c r="I93" s="34"/>
      <c r="J93" s="25">
        <f>SUM(J107+J108+J116+J124)</f>
        <v>1200</v>
      </c>
      <c r="K93" s="25"/>
      <c r="L93" s="119"/>
    </row>
    <row r="94" spans="1:12" ht="66.75" customHeight="1" x14ac:dyDescent="0.25">
      <c r="A94" s="63" t="s">
        <v>42</v>
      </c>
      <c r="B94" s="59" t="s">
        <v>30</v>
      </c>
      <c r="C94" s="59" t="s">
        <v>10</v>
      </c>
      <c r="D94" s="61">
        <v>2017</v>
      </c>
      <c r="E94" s="61">
        <v>2017</v>
      </c>
      <c r="F94" s="61">
        <v>2017</v>
      </c>
      <c r="G94" s="72">
        <f t="shared" si="11"/>
        <v>1011.8</v>
      </c>
      <c r="H94" s="72"/>
      <c r="I94" s="30"/>
      <c r="J94" s="72">
        <v>1011.8</v>
      </c>
      <c r="K94" s="72"/>
      <c r="L94" s="107" t="s">
        <v>138</v>
      </c>
    </row>
    <row r="95" spans="1:12" ht="61.5" customHeight="1" x14ac:dyDescent="0.25">
      <c r="A95" s="63" t="s">
        <v>43</v>
      </c>
      <c r="B95" s="59" t="s">
        <v>31</v>
      </c>
      <c r="C95" s="59" t="s">
        <v>10</v>
      </c>
      <c r="D95" s="61">
        <v>2017</v>
      </c>
      <c r="E95" s="61">
        <v>2017</v>
      </c>
      <c r="F95" s="61">
        <v>2017</v>
      </c>
      <c r="G95" s="29">
        <f t="shared" si="11"/>
        <v>796</v>
      </c>
      <c r="H95" s="72"/>
      <c r="I95" s="30"/>
      <c r="J95" s="72">
        <v>796</v>
      </c>
      <c r="K95" s="72"/>
      <c r="L95" s="108"/>
    </row>
    <row r="96" spans="1:12" ht="49.5" customHeight="1" x14ac:dyDescent="0.25">
      <c r="A96" s="63" t="s">
        <v>44</v>
      </c>
      <c r="B96" s="59" t="s">
        <v>32</v>
      </c>
      <c r="C96" s="59" t="s">
        <v>10</v>
      </c>
      <c r="D96" s="61">
        <v>2017</v>
      </c>
      <c r="E96" s="61">
        <v>2017</v>
      </c>
      <c r="F96" s="61">
        <v>2017</v>
      </c>
      <c r="G96" s="72">
        <f>SUM(I96:K96)</f>
        <v>398</v>
      </c>
      <c r="H96" s="72"/>
      <c r="I96" s="72"/>
      <c r="J96" s="72">
        <v>398</v>
      </c>
      <c r="K96" s="72"/>
      <c r="L96" s="109"/>
    </row>
    <row r="97" spans="1:12" ht="18" customHeight="1" x14ac:dyDescent="0.25">
      <c r="A97" s="157" t="s">
        <v>45</v>
      </c>
      <c r="B97" s="113" t="s">
        <v>72</v>
      </c>
      <c r="C97" s="113" t="s">
        <v>10</v>
      </c>
      <c r="D97" s="120">
        <v>2017</v>
      </c>
      <c r="E97" s="154">
        <v>2017</v>
      </c>
      <c r="F97" s="64">
        <v>2017</v>
      </c>
      <c r="G97" s="10">
        <f>SUM(I97:K97)</f>
        <v>764</v>
      </c>
      <c r="H97" s="10"/>
      <c r="I97" s="32"/>
      <c r="J97" s="10">
        <v>764</v>
      </c>
      <c r="K97" s="10"/>
      <c r="L97" s="107" t="s">
        <v>138</v>
      </c>
    </row>
    <row r="98" spans="1:12" ht="31.5" customHeight="1" x14ac:dyDescent="0.25">
      <c r="A98" s="157"/>
      <c r="B98" s="113"/>
      <c r="C98" s="113"/>
      <c r="D98" s="120"/>
      <c r="E98" s="156"/>
      <c r="F98" s="66"/>
      <c r="G98" s="29"/>
      <c r="H98" s="29"/>
      <c r="I98" s="34"/>
      <c r="J98" s="29"/>
      <c r="K98" s="29"/>
      <c r="L98" s="108"/>
    </row>
    <row r="99" spans="1:12" ht="63" customHeight="1" x14ac:dyDescent="0.25">
      <c r="A99" s="63" t="s">
        <v>71</v>
      </c>
      <c r="B99" s="59" t="s">
        <v>70</v>
      </c>
      <c r="C99" s="59" t="s">
        <v>10</v>
      </c>
      <c r="D99" s="61">
        <v>2018</v>
      </c>
      <c r="E99" s="61">
        <v>2018</v>
      </c>
      <c r="F99" s="61">
        <v>2018</v>
      </c>
      <c r="G99" s="72">
        <f t="shared" ref="G99:G104" si="12">SUM(I99:K99)</f>
        <v>1190.4000000000001</v>
      </c>
      <c r="H99" s="72"/>
      <c r="I99" s="30"/>
      <c r="J99" s="72">
        <v>1190.4000000000001</v>
      </c>
      <c r="K99" s="72"/>
      <c r="L99" s="108"/>
    </row>
    <row r="100" spans="1:12" ht="49.5" customHeight="1" x14ac:dyDescent="0.25">
      <c r="A100" s="63" t="s">
        <v>46</v>
      </c>
      <c r="B100" s="59" t="s">
        <v>48</v>
      </c>
      <c r="C100" s="59" t="s">
        <v>10</v>
      </c>
      <c r="D100" s="61">
        <v>2018</v>
      </c>
      <c r="E100" s="61">
        <v>2018</v>
      </c>
      <c r="F100" s="61">
        <v>2018</v>
      </c>
      <c r="G100" s="72">
        <f t="shared" si="12"/>
        <v>1298.7</v>
      </c>
      <c r="H100" s="72"/>
      <c r="I100" s="30"/>
      <c r="J100" s="35">
        <v>1298.7</v>
      </c>
      <c r="K100" s="35"/>
      <c r="L100" s="108"/>
    </row>
    <row r="101" spans="1:12" ht="47.25" customHeight="1" x14ac:dyDescent="0.25">
      <c r="A101" s="63" t="s">
        <v>47</v>
      </c>
      <c r="B101" s="59" t="s">
        <v>87</v>
      </c>
      <c r="C101" s="59" t="s">
        <v>10</v>
      </c>
      <c r="D101" s="61">
        <v>2019</v>
      </c>
      <c r="E101" s="61">
        <v>2019</v>
      </c>
      <c r="F101" s="61">
        <v>2019</v>
      </c>
      <c r="G101" s="72">
        <f t="shared" si="12"/>
        <v>895</v>
      </c>
      <c r="H101" s="72"/>
      <c r="I101" s="30"/>
      <c r="J101" s="35">
        <f>1190-295</f>
        <v>895</v>
      </c>
      <c r="K101" s="35"/>
      <c r="L101" s="108"/>
    </row>
    <row r="102" spans="1:12" ht="49.5" customHeight="1" x14ac:dyDescent="0.25">
      <c r="A102" s="63" t="s">
        <v>105</v>
      </c>
      <c r="B102" s="59" t="s">
        <v>88</v>
      </c>
      <c r="C102" s="59" t="s">
        <v>10</v>
      </c>
      <c r="D102" s="61">
        <v>2019</v>
      </c>
      <c r="E102" s="69">
        <v>2019</v>
      </c>
      <c r="F102" s="61">
        <v>2019</v>
      </c>
      <c r="G102" s="72">
        <f t="shared" si="12"/>
        <v>4040</v>
      </c>
      <c r="H102" s="36"/>
      <c r="I102" s="37"/>
      <c r="J102" s="72">
        <f>4040</f>
        <v>4040</v>
      </c>
      <c r="K102" s="72"/>
      <c r="L102" s="108"/>
    </row>
    <row r="103" spans="1:12" s="6" customFormat="1" ht="60.75" customHeight="1" x14ac:dyDescent="0.25">
      <c r="A103" s="5" t="s">
        <v>81</v>
      </c>
      <c r="B103" s="38" t="s">
        <v>101</v>
      </c>
      <c r="C103" s="38" t="s">
        <v>10</v>
      </c>
      <c r="D103" s="39">
        <v>2019</v>
      </c>
      <c r="E103" s="39">
        <v>2019</v>
      </c>
      <c r="F103" s="39">
        <v>2019</v>
      </c>
      <c r="G103" s="72">
        <f t="shared" si="12"/>
        <v>1340.8</v>
      </c>
      <c r="H103" s="40"/>
      <c r="I103" s="41"/>
      <c r="J103" s="42">
        <f>1340.8</f>
        <v>1340.8</v>
      </c>
      <c r="K103" s="42"/>
      <c r="L103" s="108"/>
    </row>
    <row r="104" spans="1:12" s="6" customFormat="1" ht="50.25" customHeight="1" x14ac:dyDescent="0.25">
      <c r="A104" s="5" t="s">
        <v>62</v>
      </c>
      <c r="B104" s="38" t="s">
        <v>127</v>
      </c>
      <c r="C104" s="38" t="s">
        <v>10</v>
      </c>
      <c r="D104" s="39">
        <v>2019</v>
      </c>
      <c r="E104" s="39">
        <v>2019</v>
      </c>
      <c r="F104" s="39">
        <v>2019</v>
      </c>
      <c r="G104" s="72">
        <f t="shared" si="12"/>
        <v>1420</v>
      </c>
      <c r="H104" s="40"/>
      <c r="I104" s="41"/>
      <c r="J104" s="42">
        <f>1420</f>
        <v>1420</v>
      </c>
      <c r="K104" s="42"/>
      <c r="L104" s="108"/>
    </row>
    <row r="105" spans="1:12" s="6" customFormat="1" ht="50.25" customHeight="1" x14ac:dyDescent="0.25">
      <c r="A105" s="83" t="s">
        <v>80</v>
      </c>
      <c r="B105" s="38" t="s">
        <v>188</v>
      </c>
      <c r="C105" s="38" t="s">
        <v>10</v>
      </c>
      <c r="D105" s="39">
        <v>2022</v>
      </c>
      <c r="E105" s="39">
        <v>2022</v>
      </c>
      <c r="F105" s="39">
        <v>2022</v>
      </c>
      <c r="G105" s="72">
        <f>J105</f>
        <v>670</v>
      </c>
      <c r="H105" s="40"/>
      <c r="I105" s="41"/>
      <c r="J105" s="42">
        <v>670</v>
      </c>
      <c r="K105" s="42"/>
      <c r="L105" s="108"/>
    </row>
    <row r="106" spans="1:12" ht="50.25" customHeight="1" x14ac:dyDescent="0.25">
      <c r="A106" s="83" t="s">
        <v>84</v>
      </c>
      <c r="B106" s="59" t="s">
        <v>191</v>
      </c>
      <c r="C106" s="59" t="s">
        <v>10</v>
      </c>
      <c r="D106" s="61">
        <v>2023</v>
      </c>
      <c r="E106" s="61">
        <v>2023</v>
      </c>
      <c r="F106" s="61">
        <v>2023</v>
      </c>
      <c r="G106" s="9">
        <f>J106</f>
        <v>1100</v>
      </c>
      <c r="H106" s="9"/>
      <c r="I106" s="30"/>
      <c r="J106" s="72">
        <v>1100</v>
      </c>
      <c r="K106" s="72"/>
      <c r="L106" s="108"/>
    </row>
    <row r="107" spans="1:12" ht="50.25" customHeight="1" x14ac:dyDescent="0.25">
      <c r="A107" s="83" t="s">
        <v>193</v>
      </c>
      <c r="B107" s="59" t="s">
        <v>162</v>
      </c>
      <c r="C107" s="59" t="s">
        <v>10</v>
      </c>
      <c r="D107" s="61">
        <v>2024</v>
      </c>
      <c r="E107" s="61">
        <v>2024</v>
      </c>
      <c r="F107" s="61">
        <v>2024</v>
      </c>
      <c r="G107" s="9">
        <f>J107</f>
        <v>500</v>
      </c>
      <c r="H107" s="9"/>
      <c r="I107" s="30"/>
      <c r="J107" s="72">
        <v>500</v>
      </c>
      <c r="K107" s="72"/>
      <c r="L107" s="108"/>
    </row>
    <row r="108" spans="1:12" ht="60.75" customHeight="1" x14ac:dyDescent="0.25">
      <c r="A108" s="63" t="s">
        <v>161</v>
      </c>
      <c r="B108" s="59" t="s">
        <v>164</v>
      </c>
      <c r="C108" s="59" t="s">
        <v>10</v>
      </c>
      <c r="D108" s="61">
        <v>2024</v>
      </c>
      <c r="E108" s="61">
        <v>2024</v>
      </c>
      <c r="F108" s="61">
        <v>2024</v>
      </c>
      <c r="G108" s="72">
        <f>I108+J108</f>
        <v>600</v>
      </c>
      <c r="H108" s="72"/>
      <c r="I108" s="72"/>
      <c r="J108" s="72">
        <v>600</v>
      </c>
      <c r="K108" s="72"/>
      <c r="L108" s="108"/>
    </row>
    <row r="109" spans="1:12" ht="12.95" customHeight="1" x14ac:dyDescent="0.25">
      <c r="A109" s="142" t="s">
        <v>170</v>
      </c>
      <c r="B109" s="113" t="s">
        <v>63</v>
      </c>
      <c r="C109" s="113" t="s">
        <v>10</v>
      </c>
      <c r="D109" s="120">
        <v>2017</v>
      </c>
      <c r="E109" s="120">
        <v>2024</v>
      </c>
      <c r="F109" s="64">
        <v>2017</v>
      </c>
      <c r="G109" s="10">
        <f t="shared" ref="G109:G126" si="13">SUM(I109:K109)</f>
        <v>88</v>
      </c>
      <c r="H109" s="10"/>
      <c r="I109" s="10"/>
      <c r="J109" s="10">
        <v>88</v>
      </c>
      <c r="K109" s="10"/>
      <c r="L109" s="108"/>
    </row>
    <row r="110" spans="1:12" ht="12.95" customHeight="1" x14ac:dyDescent="0.25">
      <c r="A110" s="143"/>
      <c r="B110" s="113"/>
      <c r="C110" s="113"/>
      <c r="D110" s="120"/>
      <c r="E110" s="120"/>
      <c r="F110" s="65">
        <v>2018</v>
      </c>
      <c r="G110" s="15">
        <f t="shared" si="13"/>
        <v>10</v>
      </c>
      <c r="H110" s="15"/>
      <c r="I110" s="15"/>
      <c r="J110" s="15">
        <v>10</v>
      </c>
      <c r="K110" s="15"/>
      <c r="L110" s="108"/>
    </row>
    <row r="111" spans="1:12" s="4" customFormat="1" ht="12.95" customHeight="1" x14ac:dyDescent="0.25">
      <c r="A111" s="143"/>
      <c r="B111" s="113"/>
      <c r="C111" s="113"/>
      <c r="D111" s="120"/>
      <c r="E111" s="120"/>
      <c r="F111" s="43">
        <v>2019</v>
      </c>
      <c r="G111" s="44">
        <f t="shared" si="13"/>
        <v>20</v>
      </c>
      <c r="H111" s="44"/>
      <c r="I111" s="44"/>
      <c r="J111" s="44">
        <f>20</f>
        <v>20</v>
      </c>
      <c r="K111" s="44"/>
      <c r="L111" s="108"/>
    </row>
    <row r="112" spans="1:12" ht="12.95" customHeight="1" x14ac:dyDescent="0.25">
      <c r="A112" s="143"/>
      <c r="B112" s="113"/>
      <c r="C112" s="113"/>
      <c r="D112" s="120"/>
      <c r="E112" s="120"/>
      <c r="F112" s="65">
        <v>2020</v>
      </c>
      <c r="G112" s="15">
        <f t="shared" si="13"/>
        <v>10</v>
      </c>
      <c r="H112" s="15"/>
      <c r="I112" s="15"/>
      <c r="J112" s="15">
        <v>10</v>
      </c>
      <c r="K112" s="15"/>
      <c r="L112" s="108"/>
    </row>
    <row r="113" spans="1:12" ht="12.95" customHeight="1" x14ac:dyDescent="0.25">
      <c r="A113" s="143"/>
      <c r="B113" s="113"/>
      <c r="C113" s="113"/>
      <c r="D113" s="120"/>
      <c r="E113" s="120"/>
      <c r="F113" s="65">
        <v>2021</v>
      </c>
      <c r="G113" s="15">
        <f t="shared" si="13"/>
        <v>15</v>
      </c>
      <c r="H113" s="15"/>
      <c r="I113" s="31"/>
      <c r="J113" s="15">
        <f>20-5</f>
        <v>15</v>
      </c>
      <c r="K113" s="15"/>
      <c r="L113" s="108"/>
    </row>
    <row r="114" spans="1:12" ht="12.95" customHeight="1" x14ac:dyDescent="0.25">
      <c r="A114" s="143"/>
      <c r="B114" s="113"/>
      <c r="C114" s="113"/>
      <c r="D114" s="120"/>
      <c r="E114" s="120"/>
      <c r="F114" s="65">
        <v>2022</v>
      </c>
      <c r="G114" s="15">
        <f t="shared" si="13"/>
        <v>30</v>
      </c>
      <c r="H114" s="15"/>
      <c r="I114" s="31"/>
      <c r="J114" s="15">
        <v>30</v>
      </c>
      <c r="K114" s="15"/>
      <c r="L114" s="108"/>
    </row>
    <row r="115" spans="1:12" ht="12.95" customHeight="1" x14ac:dyDescent="0.25">
      <c r="A115" s="143"/>
      <c r="B115" s="113"/>
      <c r="C115" s="113"/>
      <c r="D115" s="120"/>
      <c r="E115" s="120"/>
      <c r="F115" s="65">
        <v>2023</v>
      </c>
      <c r="G115" s="15">
        <f t="shared" si="13"/>
        <v>50</v>
      </c>
      <c r="H115" s="15"/>
      <c r="I115" s="31"/>
      <c r="J115" s="15">
        <v>50</v>
      </c>
      <c r="K115" s="15"/>
      <c r="L115" s="108"/>
    </row>
    <row r="116" spans="1:12" ht="12.95" customHeight="1" x14ac:dyDescent="0.25">
      <c r="A116" s="144"/>
      <c r="B116" s="113"/>
      <c r="C116" s="113"/>
      <c r="D116" s="120"/>
      <c r="E116" s="120"/>
      <c r="F116" s="66">
        <v>2024</v>
      </c>
      <c r="G116" s="29">
        <f t="shared" si="13"/>
        <v>50</v>
      </c>
      <c r="H116" s="29"/>
      <c r="I116" s="57"/>
      <c r="J116" s="29">
        <v>50</v>
      </c>
      <c r="K116" s="29"/>
      <c r="L116" s="108"/>
    </row>
    <row r="117" spans="1:12" ht="12" customHeight="1" x14ac:dyDescent="0.25">
      <c r="A117" s="142" t="s">
        <v>171</v>
      </c>
      <c r="B117" s="113" t="s">
        <v>27</v>
      </c>
      <c r="C117" s="113" t="s">
        <v>10</v>
      </c>
      <c r="D117" s="120">
        <v>2017</v>
      </c>
      <c r="E117" s="120">
        <v>2024</v>
      </c>
      <c r="F117" s="64">
        <v>2017</v>
      </c>
      <c r="G117" s="10">
        <f t="shared" si="13"/>
        <v>30</v>
      </c>
      <c r="H117" s="10"/>
      <c r="I117" s="10"/>
      <c r="J117" s="10">
        <v>30</v>
      </c>
      <c r="K117" s="10"/>
      <c r="L117" s="108"/>
    </row>
    <row r="118" spans="1:12" ht="12" customHeight="1" x14ac:dyDescent="0.25">
      <c r="A118" s="143"/>
      <c r="B118" s="113"/>
      <c r="C118" s="113"/>
      <c r="D118" s="120"/>
      <c r="E118" s="120"/>
      <c r="F118" s="65">
        <v>2018</v>
      </c>
      <c r="G118" s="15">
        <f t="shared" si="13"/>
        <v>30</v>
      </c>
      <c r="H118" s="15"/>
      <c r="I118" s="15"/>
      <c r="J118" s="15">
        <v>30</v>
      </c>
      <c r="K118" s="15"/>
      <c r="L118" s="108"/>
    </row>
    <row r="119" spans="1:12" ht="12" customHeight="1" x14ac:dyDescent="0.25">
      <c r="A119" s="143"/>
      <c r="B119" s="113"/>
      <c r="C119" s="113"/>
      <c r="D119" s="120"/>
      <c r="E119" s="120"/>
      <c r="F119" s="65">
        <v>2019</v>
      </c>
      <c r="G119" s="15">
        <f t="shared" si="13"/>
        <v>40</v>
      </c>
      <c r="H119" s="15"/>
      <c r="I119" s="15"/>
      <c r="J119" s="15">
        <v>40</v>
      </c>
      <c r="K119" s="15"/>
      <c r="L119" s="108"/>
    </row>
    <row r="120" spans="1:12" ht="12" customHeight="1" x14ac:dyDescent="0.25">
      <c r="A120" s="143"/>
      <c r="B120" s="113"/>
      <c r="C120" s="113"/>
      <c r="D120" s="120"/>
      <c r="E120" s="120"/>
      <c r="F120" s="65">
        <v>2020</v>
      </c>
      <c r="G120" s="15">
        <f t="shared" si="13"/>
        <v>30</v>
      </c>
      <c r="H120" s="15"/>
      <c r="I120" s="15"/>
      <c r="J120" s="15">
        <v>30</v>
      </c>
      <c r="K120" s="15"/>
      <c r="L120" s="108"/>
    </row>
    <row r="121" spans="1:12" ht="12" customHeight="1" x14ac:dyDescent="0.25">
      <c r="A121" s="143"/>
      <c r="B121" s="113"/>
      <c r="C121" s="113"/>
      <c r="D121" s="120"/>
      <c r="E121" s="120"/>
      <c r="F121" s="65">
        <v>2021</v>
      </c>
      <c r="G121" s="15">
        <f t="shared" si="13"/>
        <v>10</v>
      </c>
      <c r="H121" s="15"/>
      <c r="I121" s="31"/>
      <c r="J121" s="15">
        <f>30-20</f>
        <v>10</v>
      </c>
      <c r="K121" s="15"/>
      <c r="L121" s="108"/>
    </row>
    <row r="122" spans="1:12" ht="12" customHeight="1" x14ac:dyDescent="0.25">
      <c r="A122" s="143"/>
      <c r="B122" s="113"/>
      <c r="C122" s="113"/>
      <c r="D122" s="120"/>
      <c r="E122" s="120"/>
      <c r="F122" s="65">
        <v>2022</v>
      </c>
      <c r="G122" s="15">
        <f t="shared" si="13"/>
        <v>30</v>
      </c>
      <c r="H122" s="15"/>
      <c r="I122" s="31"/>
      <c r="J122" s="15">
        <v>30</v>
      </c>
      <c r="K122" s="15"/>
      <c r="L122" s="108"/>
    </row>
    <row r="123" spans="1:12" ht="12" customHeight="1" x14ac:dyDescent="0.25">
      <c r="A123" s="143"/>
      <c r="B123" s="113"/>
      <c r="C123" s="113"/>
      <c r="D123" s="120"/>
      <c r="E123" s="120"/>
      <c r="F123" s="65">
        <v>2023</v>
      </c>
      <c r="G123" s="15">
        <f t="shared" si="13"/>
        <v>50</v>
      </c>
      <c r="H123" s="15"/>
      <c r="I123" s="31"/>
      <c r="J123" s="15">
        <v>50</v>
      </c>
      <c r="K123" s="15"/>
      <c r="L123" s="108"/>
    </row>
    <row r="124" spans="1:12" ht="12" customHeight="1" x14ac:dyDescent="0.25">
      <c r="A124" s="144"/>
      <c r="B124" s="113"/>
      <c r="C124" s="113"/>
      <c r="D124" s="120"/>
      <c r="E124" s="120"/>
      <c r="F124" s="66">
        <v>2024</v>
      </c>
      <c r="G124" s="29">
        <f t="shared" si="13"/>
        <v>50</v>
      </c>
      <c r="H124" s="29"/>
      <c r="I124" s="57"/>
      <c r="J124" s="29">
        <v>50</v>
      </c>
      <c r="K124" s="29"/>
      <c r="L124" s="109"/>
    </row>
    <row r="125" spans="1:12" ht="12" customHeight="1" x14ac:dyDescent="0.25">
      <c r="A125" s="121" t="s">
        <v>109</v>
      </c>
      <c r="B125" s="122"/>
      <c r="C125" s="122"/>
      <c r="D125" s="122"/>
      <c r="E125" s="123"/>
      <c r="F125" s="78">
        <v>2020</v>
      </c>
      <c r="G125" s="32">
        <f t="shared" si="13"/>
        <v>98.7</v>
      </c>
      <c r="H125" s="32"/>
      <c r="I125" s="32"/>
      <c r="J125" s="32">
        <f>SUM(J129)</f>
        <v>98.7</v>
      </c>
      <c r="K125" s="32"/>
      <c r="L125" s="117"/>
    </row>
    <row r="126" spans="1:12" ht="12.75" hidden="1" customHeight="1" x14ac:dyDescent="0.25">
      <c r="A126" s="124"/>
      <c r="B126" s="125"/>
      <c r="C126" s="125"/>
      <c r="D126" s="125"/>
      <c r="E126" s="126"/>
      <c r="F126" s="79">
        <v>2021</v>
      </c>
      <c r="G126" s="33">
        <f t="shared" si="13"/>
        <v>0</v>
      </c>
      <c r="H126" s="33"/>
      <c r="I126" s="33"/>
      <c r="J126" s="33">
        <f>SUM(J130)</f>
        <v>0</v>
      </c>
      <c r="K126" s="33"/>
      <c r="L126" s="118"/>
    </row>
    <row r="127" spans="1:12" ht="3.75" customHeight="1" x14ac:dyDescent="0.25">
      <c r="A127" s="124"/>
      <c r="B127" s="125"/>
      <c r="C127" s="125"/>
      <c r="D127" s="125"/>
      <c r="E127" s="126"/>
      <c r="F127" s="79"/>
      <c r="G127" s="33"/>
      <c r="H127" s="33"/>
      <c r="I127" s="33"/>
      <c r="J127" s="33"/>
      <c r="K127" s="33"/>
      <c r="L127" s="118"/>
    </row>
    <row r="128" spans="1:12" ht="12" customHeight="1" x14ac:dyDescent="0.25">
      <c r="A128" s="127"/>
      <c r="B128" s="128"/>
      <c r="C128" s="128"/>
      <c r="D128" s="128"/>
      <c r="E128" s="129"/>
      <c r="F128" s="80"/>
      <c r="G128" s="34"/>
      <c r="H128" s="34"/>
      <c r="I128" s="34"/>
      <c r="J128" s="34"/>
      <c r="K128" s="34"/>
      <c r="L128" s="119"/>
    </row>
    <row r="129" spans="1:12" ht="12.95" customHeight="1" x14ac:dyDescent="0.25">
      <c r="A129" s="157" t="s">
        <v>41</v>
      </c>
      <c r="B129" s="113" t="s">
        <v>98</v>
      </c>
      <c r="C129" s="170" t="s">
        <v>10</v>
      </c>
      <c r="D129" s="120">
        <v>2020</v>
      </c>
      <c r="E129" s="164">
        <v>2020</v>
      </c>
      <c r="F129" s="64">
        <v>2020</v>
      </c>
      <c r="G129" s="10">
        <f>SUM(I129:K129)</f>
        <v>98.7</v>
      </c>
      <c r="H129" s="10"/>
      <c r="I129" s="17"/>
      <c r="J129" s="10">
        <f>50+48.7</f>
        <v>98.7</v>
      </c>
      <c r="K129" s="10"/>
      <c r="L129" s="159" t="s">
        <v>139</v>
      </c>
    </row>
    <row r="130" spans="1:12" ht="0.75" customHeight="1" x14ac:dyDescent="0.25">
      <c r="A130" s="157"/>
      <c r="B130" s="113"/>
      <c r="C130" s="170"/>
      <c r="D130" s="120"/>
      <c r="E130" s="164"/>
      <c r="F130" s="65">
        <v>2021</v>
      </c>
      <c r="G130" s="15">
        <f>SUM(I130:K130)</f>
        <v>0</v>
      </c>
      <c r="H130" s="15"/>
      <c r="I130" s="31"/>
      <c r="J130" s="15">
        <f>100-100</f>
        <v>0</v>
      </c>
      <c r="K130" s="15"/>
      <c r="L130" s="160"/>
    </row>
    <row r="131" spans="1:12" ht="12.95" customHeight="1" x14ac:dyDescent="0.25">
      <c r="A131" s="157"/>
      <c r="B131" s="113"/>
      <c r="C131" s="170"/>
      <c r="D131" s="120"/>
      <c r="E131" s="164"/>
      <c r="F131" s="65"/>
      <c r="G131" s="15"/>
      <c r="H131" s="15"/>
      <c r="I131" s="31"/>
      <c r="J131" s="15"/>
      <c r="K131" s="15"/>
      <c r="L131" s="160"/>
    </row>
    <row r="132" spans="1:12" ht="6.75" customHeight="1" x14ac:dyDescent="0.25">
      <c r="A132" s="157"/>
      <c r="B132" s="113"/>
      <c r="C132" s="170"/>
      <c r="D132" s="120"/>
      <c r="E132" s="164"/>
      <c r="F132" s="65"/>
      <c r="G132" s="15"/>
      <c r="H132" s="15"/>
      <c r="I132" s="31"/>
      <c r="J132" s="15"/>
      <c r="K132" s="15"/>
      <c r="L132" s="160"/>
    </row>
    <row r="133" spans="1:12" ht="91.5" customHeight="1" x14ac:dyDescent="0.25">
      <c r="A133" s="157"/>
      <c r="B133" s="113"/>
      <c r="C133" s="170"/>
      <c r="D133" s="120"/>
      <c r="E133" s="164"/>
      <c r="F133" s="66"/>
      <c r="G133" s="29"/>
      <c r="H133" s="29"/>
      <c r="I133" s="57"/>
      <c r="J133" s="29"/>
      <c r="K133" s="29"/>
      <c r="L133" s="161"/>
    </row>
    <row r="134" spans="1:12" ht="12.95" customHeight="1" x14ac:dyDescent="0.25">
      <c r="A134" s="121" t="s">
        <v>110</v>
      </c>
      <c r="B134" s="122"/>
      <c r="C134" s="122"/>
      <c r="D134" s="122"/>
      <c r="E134" s="123"/>
      <c r="F134" s="78">
        <v>2017</v>
      </c>
      <c r="G134" s="32">
        <f t="shared" ref="G134:G141" si="14">SUM(I134:K134)</f>
        <v>2513</v>
      </c>
      <c r="H134" s="32"/>
      <c r="I134" s="32"/>
      <c r="J134" s="32">
        <f>SUM(J142+J144+J146+J148+J150)</f>
        <v>2513</v>
      </c>
      <c r="K134" s="32"/>
      <c r="L134" s="117"/>
    </row>
    <row r="135" spans="1:12" ht="12.95" customHeight="1" x14ac:dyDescent="0.25">
      <c r="A135" s="124"/>
      <c r="B135" s="125"/>
      <c r="C135" s="125"/>
      <c r="D135" s="125"/>
      <c r="E135" s="126"/>
      <c r="F135" s="79">
        <v>2018</v>
      </c>
      <c r="G135" s="33">
        <f t="shared" si="14"/>
        <v>5371.6000000000013</v>
      </c>
      <c r="H135" s="33"/>
      <c r="I135" s="33"/>
      <c r="J135" s="33">
        <f>SUM(J153+J163+J164+J165+J174+J189)</f>
        <v>5371.6000000000013</v>
      </c>
      <c r="K135" s="33"/>
      <c r="L135" s="118"/>
    </row>
    <row r="136" spans="1:12" ht="12.95" customHeight="1" x14ac:dyDescent="0.25">
      <c r="A136" s="124"/>
      <c r="B136" s="125"/>
      <c r="C136" s="125"/>
      <c r="D136" s="125"/>
      <c r="E136" s="126"/>
      <c r="F136" s="79">
        <v>2019</v>
      </c>
      <c r="G136" s="33">
        <f t="shared" si="14"/>
        <v>5988</v>
      </c>
      <c r="H136" s="33"/>
      <c r="I136" s="33"/>
      <c r="J136" s="33">
        <f>SUM(J154+J152+J170+J166+J175+J178)</f>
        <v>5988</v>
      </c>
      <c r="K136" s="33"/>
      <c r="L136" s="118"/>
    </row>
    <row r="137" spans="1:12" ht="12.95" customHeight="1" x14ac:dyDescent="0.25">
      <c r="A137" s="124"/>
      <c r="B137" s="125"/>
      <c r="C137" s="125"/>
      <c r="D137" s="125"/>
      <c r="E137" s="126"/>
      <c r="F137" s="79">
        <v>2020</v>
      </c>
      <c r="G137" s="33">
        <f t="shared" si="14"/>
        <v>5106.6000000000004</v>
      </c>
      <c r="H137" s="33"/>
      <c r="I137" s="33"/>
      <c r="J137" s="33">
        <f>SUM(J155+J171+J179+J184)</f>
        <v>5106.6000000000004</v>
      </c>
      <c r="K137" s="33"/>
      <c r="L137" s="118"/>
    </row>
    <row r="138" spans="1:12" ht="12.95" customHeight="1" x14ac:dyDescent="0.25">
      <c r="A138" s="124"/>
      <c r="B138" s="125"/>
      <c r="C138" s="125"/>
      <c r="D138" s="125"/>
      <c r="E138" s="126"/>
      <c r="F138" s="79">
        <v>2021</v>
      </c>
      <c r="G138" s="33">
        <f>SUM(I138:K138)</f>
        <v>5061.8</v>
      </c>
      <c r="H138" s="33"/>
      <c r="I138" s="33"/>
      <c r="J138" s="33">
        <f>SUM(J159+J180+J185)</f>
        <v>5061.8</v>
      </c>
      <c r="K138" s="33"/>
      <c r="L138" s="118"/>
    </row>
    <row r="139" spans="1:12" ht="12.95" customHeight="1" x14ac:dyDescent="0.25">
      <c r="A139" s="124"/>
      <c r="B139" s="125"/>
      <c r="C139" s="125"/>
      <c r="D139" s="125"/>
      <c r="E139" s="126"/>
      <c r="F139" s="79">
        <v>2022</v>
      </c>
      <c r="G139" s="33">
        <f>J139</f>
        <v>5594.5</v>
      </c>
      <c r="H139" s="33"/>
      <c r="I139" s="33"/>
      <c r="J139" s="33">
        <f>SUM(J160+J172+J181+J186)</f>
        <v>5594.5</v>
      </c>
      <c r="K139" s="33"/>
      <c r="L139" s="118"/>
    </row>
    <row r="140" spans="1:12" ht="12.95" customHeight="1" x14ac:dyDescent="0.25">
      <c r="A140" s="124"/>
      <c r="B140" s="125"/>
      <c r="C140" s="125"/>
      <c r="D140" s="125"/>
      <c r="E140" s="126"/>
      <c r="F140" s="79">
        <v>2023</v>
      </c>
      <c r="G140" s="33">
        <f>J140</f>
        <v>6248.7</v>
      </c>
      <c r="H140" s="33"/>
      <c r="I140" s="33"/>
      <c r="J140" s="33">
        <f>SUM(J161+J182+J187)</f>
        <v>6248.7</v>
      </c>
      <c r="K140" s="33"/>
      <c r="L140" s="118"/>
    </row>
    <row r="141" spans="1:12" ht="12.95" customHeight="1" x14ac:dyDescent="0.25">
      <c r="A141" s="127"/>
      <c r="B141" s="128"/>
      <c r="C141" s="128"/>
      <c r="D141" s="128"/>
      <c r="E141" s="129"/>
      <c r="F141" s="80">
        <v>2024</v>
      </c>
      <c r="G141" s="34">
        <f t="shared" si="14"/>
        <v>6857.1</v>
      </c>
      <c r="H141" s="34"/>
      <c r="I141" s="34"/>
      <c r="J141" s="34">
        <f>SUM(J162+J183+J188)</f>
        <v>6857.1</v>
      </c>
      <c r="K141" s="34"/>
      <c r="L141" s="119"/>
    </row>
    <row r="142" spans="1:12" ht="15" customHeight="1" x14ac:dyDescent="0.25">
      <c r="A142" s="157" t="s">
        <v>113</v>
      </c>
      <c r="B142" s="113" t="s">
        <v>33</v>
      </c>
      <c r="C142" s="113" t="s">
        <v>10</v>
      </c>
      <c r="D142" s="120">
        <v>2017</v>
      </c>
      <c r="E142" s="120">
        <v>2017</v>
      </c>
      <c r="F142" s="120">
        <v>2017</v>
      </c>
      <c r="G142" s="116">
        <f>SUM(I142:K143)</f>
        <v>1764</v>
      </c>
      <c r="H142" s="114"/>
      <c r="I142" s="116"/>
      <c r="J142" s="116">
        <v>1764</v>
      </c>
      <c r="K142" s="116"/>
      <c r="L142" s="107" t="s">
        <v>143</v>
      </c>
    </row>
    <row r="143" spans="1:12" ht="33" customHeight="1" x14ac:dyDescent="0.25">
      <c r="A143" s="157"/>
      <c r="B143" s="113"/>
      <c r="C143" s="113"/>
      <c r="D143" s="120"/>
      <c r="E143" s="120"/>
      <c r="F143" s="120"/>
      <c r="G143" s="116">
        <f>K143</f>
        <v>0</v>
      </c>
      <c r="H143" s="115"/>
      <c r="I143" s="116"/>
      <c r="J143" s="116"/>
      <c r="K143" s="116"/>
      <c r="L143" s="108"/>
    </row>
    <row r="144" spans="1:12" x14ac:dyDescent="0.25">
      <c r="A144" s="157" t="s">
        <v>114</v>
      </c>
      <c r="B144" s="113" t="s">
        <v>34</v>
      </c>
      <c r="C144" s="113" t="s">
        <v>10</v>
      </c>
      <c r="D144" s="120">
        <v>2017</v>
      </c>
      <c r="E144" s="120">
        <v>2017</v>
      </c>
      <c r="F144" s="120">
        <v>2017</v>
      </c>
      <c r="G144" s="116">
        <f>SUM(I144:K145)</f>
        <v>380</v>
      </c>
      <c r="H144" s="114"/>
      <c r="I144" s="116"/>
      <c r="J144" s="116">
        <v>380</v>
      </c>
      <c r="K144" s="116"/>
      <c r="L144" s="108"/>
    </row>
    <row r="145" spans="1:12" ht="48" customHeight="1" x14ac:dyDescent="0.25">
      <c r="A145" s="157"/>
      <c r="B145" s="113"/>
      <c r="C145" s="113"/>
      <c r="D145" s="120"/>
      <c r="E145" s="120"/>
      <c r="F145" s="120"/>
      <c r="G145" s="116">
        <f>K145</f>
        <v>0</v>
      </c>
      <c r="H145" s="115"/>
      <c r="I145" s="116"/>
      <c r="J145" s="116"/>
      <c r="K145" s="116"/>
      <c r="L145" s="108"/>
    </row>
    <row r="146" spans="1:12" x14ac:dyDescent="0.25">
      <c r="A146" s="157" t="s">
        <v>115</v>
      </c>
      <c r="B146" s="113" t="s">
        <v>192</v>
      </c>
      <c r="C146" s="113" t="s">
        <v>10</v>
      </c>
      <c r="D146" s="120">
        <v>2017</v>
      </c>
      <c r="E146" s="120">
        <v>2017</v>
      </c>
      <c r="F146" s="120">
        <v>2017</v>
      </c>
      <c r="G146" s="116">
        <f>SUM(I146:K147)</f>
        <v>299</v>
      </c>
      <c r="H146" s="114"/>
      <c r="I146" s="116"/>
      <c r="J146" s="116">
        <v>299</v>
      </c>
      <c r="K146" s="116"/>
      <c r="L146" s="108"/>
    </row>
    <row r="147" spans="1:12" ht="34.5" customHeight="1" x14ac:dyDescent="0.25">
      <c r="A147" s="157"/>
      <c r="B147" s="113"/>
      <c r="C147" s="113"/>
      <c r="D147" s="120"/>
      <c r="E147" s="120"/>
      <c r="F147" s="120"/>
      <c r="G147" s="116">
        <f>K147</f>
        <v>0</v>
      </c>
      <c r="H147" s="115"/>
      <c r="I147" s="116"/>
      <c r="J147" s="116"/>
      <c r="K147" s="116"/>
      <c r="L147" s="108"/>
    </row>
    <row r="148" spans="1:12" x14ac:dyDescent="0.25">
      <c r="A148" s="157" t="s">
        <v>116</v>
      </c>
      <c r="B148" s="113" t="s">
        <v>35</v>
      </c>
      <c r="C148" s="113" t="s">
        <v>10</v>
      </c>
      <c r="D148" s="120">
        <v>2017</v>
      </c>
      <c r="E148" s="120">
        <v>2017</v>
      </c>
      <c r="F148" s="120">
        <v>2017</v>
      </c>
      <c r="G148" s="116">
        <f>SUM(I148:K149)</f>
        <v>50</v>
      </c>
      <c r="H148" s="114"/>
      <c r="I148" s="116"/>
      <c r="J148" s="116">
        <v>50</v>
      </c>
      <c r="K148" s="116"/>
      <c r="L148" s="108"/>
    </row>
    <row r="149" spans="1:12" ht="34.5" customHeight="1" x14ac:dyDescent="0.25">
      <c r="A149" s="157"/>
      <c r="B149" s="113"/>
      <c r="C149" s="113"/>
      <c r="D149" s="120"/>
      <c r="E149" s="120"/>
      <c r="F149" s="120"/>
      <c r="G149" s="116">
        <f>K149</f>
        <v>0</v>
      </c>
      <c r="H149" s="115"/>
      <c r="I149" s="116"/>
      <c r="J149" s="116"/>
      <c r="K149" s="116"/>
      <c r="L149" s="108"/>
    </row>
    <row r="150" spans="1:12" x14ac:dyDescent="0.25">
      <c r="A150" s="157" t="s">
        <v>117</v>
      </c>
      <c r="B150" s="113" t="s">
        <v>36</v>
      </c>
      <c r="C150" s="113" t="s">
        <v>10</v>
      </c>
      <c r="D150" s="120">
        <v>2017</v>
      </c>
      <c r="E150" s="120">
        <v>2017</v>
      </c>
      <c r="F150" s="154">
        <v>2017</v>
      </c>
      <c r="G150" s="116">
        <f>SUM(I150:K151)</f>
        <v>20</v>
      </c>
      <c r="H150" s="114"/>
      <c r="I150" s="116"/>
      <c r="J150" s="116">
        <v>20</v>
      </c>
      <c r="K150" s="116"/>
      <c r="L150" s="108"/>
    </row>
    <row r="151" spans="1:12" ht="34.5" customHeight="1" x14ac:dyDescent="0.25">
      <c r="A151" s="157"/>
      <c r="B151" s="113"/>
      <c r="C151" s="113"/>
      <c r="D151" s="120"/>
      <c r="E151" s="120"/>
      <c r="F151" s="156"/>
      <c r="G151" s="116">
        <f>K151</f>
        <v>0</v>
      </c>
      <c r="H151" s="115"/>
      <c r="I151" s="116"/>
      <c r="J151" s="116"/>
      <c r="K151" s="116"/>
      <c r="L151" s="108"/>
    </row>
    <row r="152" spans="1:12" ht="73.5" customHeight="1" x14ac:dyDescent="0.25">
      <c r="A152" s="63" t="s">
        <v>118</v>
      </c>
      <c r="B152" s="59" t="s">
        <v>97</v>
      </c>
      <c r="C152" s="59" t="s">
        <v>10</v>
      </c>
      <c r="D152" s="61">
        <v>2019</v>
      </c>
      <c r="E152" s="61">
        <v>2019</v>
      </c>
      <c r="F152" s="61">
        <v>2019</v>
      </c>
      <c r="G152" s="72">
        <f t="shared" ref="G152:G155" si="15">SUM(I152:K152)</f>
        <v>433.4</v>
      </c>
      <c r="H152" s="72"/>
      <c r="I152" s="30"/>
      <c r="J152" s="72">
        <v>433.4</v>
      </c>
      <c r="K152" s="72"/>
      <c r="L152" s="108"/>
    </row>
    <row r="153" spans="1:12" ht="12.95" customHeight="1" x14ac:dyDescent="0.25">
      <c r="A153" s="157" t="s">
        <v>119</v>
      </c>
      <c r="B153" s="113" t="s">
        <v>107</v>
      </c>
      <c r="C153" s="113" t="s">
        <v>10</v>
      </c>
      <c r="D153" s="120">
        <v>2018</v>
      </c>
      <c r="E153" s="120">
        <v>2020</v>
      </c>
      <c r="F153" s="64">
        <v>2018</v>
      </c>
      <c r="G153" s="10">
        <f t="shared" si="15"/>
        <v>5002.9000000000005</v>
      </c>
      <c r="H153" s="10"/>
      <c r="I153" s="17"/>
      <c r="J153" s="10">
        <f>4789.3+239-25.4</f>
        <v>5002.9000000000005</v>
      </c>
      <c r="K153" s="10"/>
      <c r="L153" s="108"/>
    </row>
    <row r="154" spans="1:12" ht="12.95" customHeight="1" x14ac:dyDescent="0.25">
      <c r="A154" s="157"/>
      <c r="B154" s="113"/>
      <c r="C154" s="113"/>
      <c r="D154" s="120"/>
      <c r="E154" s="120"/>
      <c r="F154" s="65">
        <v>2019</v>
      </c>
      <c r="G154" s="15">
        <f t="shared" si="15"/>
        <v>5003.1000000000004</v>
      </c>
      <c r="H154" s="15"/>
      <c r="I154" s="31"/>
      <c r="J154" s="15">
        <f>5003.1</f>
        <v>5003.1000000000004</v>
      </c>
      <c r="K154" s="15"/>
      <c r="L154" s="108"/>
    </row>
    <row r="155" spans="1:12" ht="12.95" customHeight="1" x14ac:dyDescent="0.25">
      <c r="A155" s="157"/>
      <c r="B155" s="113"/>
      <c r="C155" s="113"/>
      <c r="D155" s="120"/>
      <c r="E155" s="120"/>
      <c r="F155" s="65">
        <v>2020</v>
      </c>
      <c r="G155" s="15">
        <f t="shared" si="15"/>
        <v>5003.1000000000004</v>
      </c>
      <c r="H155" s="15"/>
      <c r="I155" s="31"/>
      <c r="J155" s="15">
        <f>4789.3+239-25.2</f>
        <v>5003.1000000000004</v>
      </c>
      <c r="K155" s="15"/>
      <c r="L155" s="108"/>
    </row>
    <row r="156" spans="1:12" ht="12.95" customHeight="1" x14ac:dyDescent="0.25">
      <c r="A156" s="157"/>
      <c r="B156" s="113"/>
      <c r="C156" s="113"/>
      <c r="D156" s="120"/>
      <c r="E156" s="120"/>
      <c r="F156" s="65"/>
      <c r="G156" s="15"/>
      <c r="H156" s="15"/>
      <c r="I156" s="31"/>
      <c r="J156" s="15"/>
      <c r="K156" s="15"/>
      <c r="L156" s="108"/>
    </row>
    <row r="157" spans="1:12" ht="12.95" customHeight="1" x14ac:dyDescent="0.25">
      <c r="A157" s="157"/>
      <c r="B157" s="113"/>
      <c r="C157" s="113"/>
      <c r="D157" s="120"/>
      <c r="E157" s="120"/>
      <c r="F157" s="65"/>
      <c r="G157" s="15"/>
      <c r="H157" s="15"/>
      <c r="I157" s="31"/>
      <c r="J157" s="15"/>
      <c r="K157" s="15"/>
      <c r="L157" s="108"/>
    </row>
    <row r="158" spans="1:12" ht="47.25" customHeight="1" x14ac:dyDescent="0.25">
      <c r="A158" s="157"/>
      <c r="B158" s="113"/>
      <c r="C158" s="113"/>
      <c r="D158" s="120"/>
      <c r="E158" s="120"/>
      <c r="F158" s="66"/>
      <c r="G158" s="29"/>
      <c r="H158" s="29"/>
      <c r="I158" s="57"/>
      <c r="J158" s="29"/>
      <c r="K158" s="29"/>
      <c r="L158" s="109"/>
    </row>
    <row r="159" spans="1:12" ht="15" customHeight="1" x14ac:dyDescent="0.25">
      <c r="A159" s="142" t="s">
        <v>120</v>
      </c>
      <c r="B159" s="148" t="s">
        <v>173</v>
      </c>
      <c r="C159" s="113" t="s">
        <v>10</v>
      </c>
      <c r="D159" s="120">
        <v>2021</v>
      </c>
      <c r="E159" s="120">
        <v>2024</v>
      </c>
      <c r="F159" s="64">
        <v>2021</v>
      </c>
      <c r="G159" s="10">
        <f>J159</f>
        <v>4927.8</v>
      </c>
      <c r="H159" s="10"/>
      <c r="I159" s="17"/>
      <c r="J159" s="10">
        <f>5028.3-99.9-0.6</f>
        <v>4927.8</v>
      </c>
      <c r="K159" s="11"/>
      <c r="L159" s="107" t="s">
        <v>143</v>
      </c>
    </row>
    <row r="160" spans="1:12" ht="12.75" customHeight="1" x14ac:dyDescent="0.25">
      <c r="A160" s="143"/>
      <c r="B160" s="149"/>
      <c r="C160" s="113"/>
      <c r="D160" s="120"/>
      <c r="E160" s="120"/>
      <c r="F160" s="65">
        <v>2022</v>
      </c>
      <c r="G160" s="15">
        <f>J160</f>
        <v>5130</v>
      </c>
      <c r="H160" s="15"/>
      <c r="I160" s="31"/>
      <c r="J160" s="15">
        <v>5130</v>
      </c>
      <c r="K160" s="45"/>
      <c r="L160" s="108"/>
    </row>
    <row r="161" spans="1:12" ht="12.75" customHeight="1" x14ac:dyDescent="0.25">
      <c r="A161" s="143"/>
      <c r="B161" s="149"/>
      <c r="C161" s="113"/>
      <c r="D161" s="120"/>
      <c r="E161" s="120"/>
      <c r="F161" s="65">
        <v>2023</v>
      </c>
      <c r="G161" s="15">
        <f>J161</f>
        <v>6084.2</v>
      </c>
      <c r="H161" s="15"/>
      <c r="I161" s="31"/>
      <c r="J161" s="15">
        <v>6084.2</v>
      </c>
      <c r="K161" s="45"/>
      <c r="L161" s="108"/>
    </row>
    <row r="162" spans="1:12" ht="69" customHeight="1" x14ac:dyDescent="0.25">
      <c r="A162" s="144"/>
      <c r="B162" s="150"/>
      <c r="C162" s="113"/>
      <c r="D162" s="120"/>
      <c r="E162" s="120"/>
      <c r="F162" s="66">
        <v>2024</v>
      </c>
      <c r="G162" s="29">
        <f>J162</f>
        <v>6692.6</v>
      </c>
      <c r="H162" s="29"/>
      <c r="I162" s="57"/>
      <c r="J162" s="29">
        <v>6692.6</v>
      </c>
      <c r="K162" s="46"/>
      <c r="L162" s="108"/>
    </row>
    <row r="163" spans="1:12" ht="49.5" customHeight="1" x14ac:dyDescent="0.25">
      <c r="A163" s="63" t="s">
        <v>121</v>
      </c>
      <c r="B163" s="59" t="s">
        <v>49</v>
      </c>
      <c r="C163" s="47" t="s">
        <v>10</v>
      </c>
      <c r="D163" s="66">
        <v>2018</v>
      </c>
      <c r="E163" s="66">
        <v>2018</v>
      </c>
      <c r="F163" s="66">
        <v>2018</v>
      </c>
      <c r="G163" s="29">
        <f>SUM(I163:K163)</f>
        <v>80</v>
      </c>
      <c r="H163" s="29"/>
      <c r="I163" s="34"/>
      <c r="J163" s="29">
        <f>110-30</f>
        <v>80</v>
      </c>
      <c r="K163" s="29"/>
      <c r="L163" s="108"/>
    </row>
    <row r="164" spans="1:12" ht="61.5" customHeight="1" x14ac:dyDescent="0.25">
      <c r="A164" s="63" t="s">
        <v>122</v>
      </c>
      <c r="B164" s="59" t="s">
        <v>108</v>
      </c>
      <c r="C164" s="59" t="s">
        <v>10</v>
      </c>
      <c r="D164" s="61">
        <v>2018</v>
      </c>
      <c r="E164" s="61">
        <v>2018</v>
      </c>
      <c r="F164" s="61">
        <v>2018</v>
      </c>
      <c r="G164" s="72">
        <f>SUM(I164:K164)</f>
        <v>93.6</v>
      </c>
      <c r="H164" s="72"/>
      <c r="I164" s="30"/>
      <c r="J164" s="72">
        <v>93.6</v>
      </c>
      <c r="K164" s="72"/>
      <c r="L164" s="108"/>
    </row>
    <row r="165" spans="1:12" ht="12.95" customHeight="1" x14ac:dyDescent="0.25">
      <c r="A165" s="157" t="s">
        <v>123</v>
      </c>
      <c r="B165" s="113" t="s">
        <v>98</v>
      </c>
      <c r="C165" s="170" t="s">
        <v>10</v>
      </c>
      <c r="D165" s="120">
        <v>2018</v>
      </c>
      <c r="E165" s="164">
        <v>2019</v>
      </c>
      <c r="F165" s="64">
        <v>2018</v>
      </c>
      <c r="G165" s="10">
        <f>SUM(I165:K165)</f>
        <v>82</v>
      </c>
      <c r="H165" s="10"/>
      <c r="I165" s="17"/>
      <c r="J165" s="10">
        <v>82</v>
      </c>
      <c r="K165" s="10"/>
      <c r="L165" s="108"/>
    </row>
    <row r="166" spans="1:12" ht="12.95" customHeight="1" x14ac:dyDescent="0.25">
      <c r="A166" s="157"/>
      <c r="B166" s="113"/>
      <c r="C166" s="170"/>
      <c r="D166" s="120"/>
      <c r="E166" s="164"/>
      <c r="F166" s="65">
        <v>2019</v>
      </c>
      <c r="G166" s="15">
        <f>SUM(I166:K166)</f>
        <v>180.7</v>
      </c>
      <c r="H166" s="15"/>
      <c r="I166" s="31"/>
      <c r="J166" s="15">
        <v>180.7</v>
      </c>
      <c r="K166" s="15"/>
      <c r="L166" s="108"/>
    </row>
    <row r="167" spans="1:12" ht="7.5" customHeight="1" x14ac:dyDescent="0.25">
      <c r="A167" s="157"/>
      <c r="B167" s="113"/>
      <c r="C167" s="170"/>
      <c r="D167" s="120"/>
      <c r="E167" s="164"/>
      <c r="F167" s="65"/>
      <c r="G167" s="15"/>
      <c r="H167" s="15"/>
      <c r="I167" s="31"/>
      <c r="J167" s="15"/>
      <c r="K167" s="15"/>
      <c r="L167" s="108"/>
    </row>
    <row r="168" spans="1:12" ht="7.5" customHeight="1" x14ac:dyDescent="0.25">
      <c r="A168" s="157"/>
      <c r="B168" s="113"/>
      <c r="C168" s="170"/>
      <c r="D168" s="120"/>
      <c r="E168" s="164"/>
      <c r="F168" s="65"/>
      <c r="G168" s="15"/>
      <c r="H168" s="15"/>
      <c r="I168" s="31"/>
      <c r="J168" s="15"/>
      <c r="K168" s="15"/>
      <c r="L168" s="108"/>
    </row>
    <row r="169" spans="1:12" ht="34.5" customHeight="1" x14ac:dyDescent="0.25">
      <c r="A169" s="157"/>
      <c r="B169" s="113"/>
      <c r="C169" s="170"/>
      <c r="D169" s="120"/>
      <c r="E169" s="164"/>
      <c r="F169" s="66"/>
      <c r="G169" s="29"/>
      <c r="H169" s="29"/>
      <c r="I169" s="57"/>
      <c r="J169" s="29"/>
      <c r="K169" s="29"/>
      <c r="L169" s="109"/>
    </row>
    <row r="170" spans="1:12" s="7" customFormat="1" ht="15" customHeight="1" x14ac:dyDescent="0.25">
      <c r="A170" s="174" t="s">
        <v>124</v>
      </c>
      <c r="B170" s="110" t="s">
        <v>69</v>
      </c>
      <c r="C170" s="110" t="s">
        <v>10</v>
      </c>
      <c r="D170" s="165">
        <v>2019</v>
      </c>
      <c r="E170" s="171">
        <v>2022</v>
      </c>
      <c r="F170" s="48">
        <v>2019</v>
      </c>
      <c r="G170" s="49">
        <f>SUM(I170:K170)</f>
        <v>63.5</v>
      </c>
      <c r="H170" s="49"/>
      <c r="I170" s="50"/>
      <c r="J170" s="49">
        <v>63.5</v>
      </c>
      <c r="K170" s="49"/>
      <c r="L170" s="107" t="s">
        <v>143</v>
      </c>
    </row>
    <row r="171" spans="1:12" s="7" customFormat="1" x14ac:dyDescent="0.25">
      <c r="A171" s="174"/>
      <c r="B171" s="110"/>
      <c r="C171" s="110"/>
      <c r="D171" s="165"/>
      <c r="E171" s="171"/>
      <c r="F171" s="65">
        <v>2020</v>
      </c>
      <c r="G171" s="15">
        <f>SUM(I171:K171)</f>
        <v>63.5</v>
      </c>
      <c r="H171" s="15"/>
      <c r="I171" s="31"/>
      <c r="J171" s="15">
        <v>63.5</v>
      </c>
      <c r="K171" s="15"/>
      <c r="L171" s="108"/>
    </row>
    <row r="172" spans="1:12" s="7" customFormat="1" x14ac:dyDescent="0.25">
      <c r="A172" s="174"/>
      <c r="B172" s="110"/>
      <c r="C172" s="110"/>
      <c r="D172" s="165"/>
      <c r="E172" s="171"/>
      <c r="F172" s="65">
        <v>2022</v>
      </c>
      <c r="G172" s="15">
        <f>SUM(I172:K172)</f>
        <v>300</v>
      </c>
      <c r="H172" s="15"/>
      <c r="I172" s="31"/>
      <c r="J172" s="15">
        <v>300</v>
      </c>
      <c r="K172" s="15"/>
      <c r="L172" s="108"/>
    </row>
    <row r="173" spans="1:12" s="7" customFormat="1" x14ac:dyDescent="0.25">
      <c r="A173" s="174"/>
      <c r="B173" s="110"/>
      <c r="C173" s="110"/>
      <c r="D173" s="165"/>
      <c r="E173" s="171"/>
      <c r="F173" s="66"/>
      <c r="G173" s="29"/>
      <c r="H173" s="29"/>
      <c r="I173" s="57"/>
      <c r="J173" s="29"/>
      <c r="K173" s="29"/>
      <c r="L173" s="108"/>
    </row>
    <row r="174" spans="1:12" ht="12.95" customHeight="1" x14ac:dyDescent="0.25">
      <c r="A174" s="142" t="s">
        <v>125</v>
      </c>
      <c r="B174" s="148" t="s">
        <v>68</v>
      </c>
      <c r="C174" s="148" t="s">
        <v>10</v>
      </c>
      <c r="D174" s="154">
        <v>2018</v>
      </c>
      <c r="E174" s="154">
        <v>2019</v>
      </c>
      <c r="F174" s="64">
        <v>2018</v>
      </c>
      <c r="G174" s="10">
        <f>SUM(I174:K174)</f>
        <v>15</v>
      </c>
      <c r="H174" s="10"/>
      <c r="I174" s="17"/>
      <c r="J174" s="10">
        <v>15</v>
      </c>
      <c r="K174" s="10"/>
      <c r="L174" s="108"/>
    </row>
    <row r="175" spans="1:12" ht="13.5" customHeight="1" x14ac:dyDescent="0.25">
      <c r="A175" s="143"/>
      <c r="B175" s="149"/>
      <c r="C175" s="149"/>
      <c r="D175" s="155"/>
      <c r="E175" s="155"/>
      <c r="F175" s="65">
        <v>2019</v>
      </c>
      <c r="G175" s="15">
        <f>SUM(I175:K175)</f>
        <v>40</v>
      </c>
      <c r="H175" s="15"/>
      <c r="I175" s="31"/>
      <c r="J175" s="15">
        <v>40</v>
      </c>
      <c r="K175" s="15"/>
      <c r="L175" s="108"/>
    </row>
    <row r="176" spans="1:12" ht="12.95" customHeight="1" x14ac:dyDescent="0.25">
      <c r="A176" s="143"/>
      <c r="B176" s="149"/>
      <c r="C176" s="149"/>
      <c r="D176" s="155"/>
      <c r="E176" s="155"/>
      <c r="F176" s="65"/>
      <c r="G176" s="15"/>
      <c r="H176" s="15"/>
      <c r="I176" s="31"/>
      <c r="J176" s="15"/>
      <c r="K176" s="15"/>
      <c r="L176" s="108"/>
    </row>
    <row r="177" spans="1:12" ht="9" customHeight="1" x14ac:dyDescent="0.25">
      <c r="A177" s="144"/>
      <c r="B177" s="150"/>
      <c r="C177" s="150"/>
      <c r="D177" s="156"/>
      <c r="E177" s="156"/>
      <c r="F177" s="66"/>
      <c r="G177" s="29"/>
      <c r="H177" s="29"/>
      <c r="I177" s="57"/>
      <c r="J177" s="29"/>
      <c r="K177" s="29"/>
      <c r="L177" s="108"/>
    </row>
    <row r="178" spans="1:12" ht="12.95" customHeight="1" x14ac:dyDescent="0.25">
      <c r="A178" s="157" t="s">
        <v>126</v>
      </c>
      <c r="B178" s="113" t="s">
        <v>89</v>
      </c>
      <c r="C178" s="170" t="s">
        <v>10</v>
      </c>
      <c r="D178" s="120">
        <v>2019</v>
      </c>
      <c r="E178" s="120">
        <v>2024</v>
      </c>
      <c r="F178" s="64">
        <v>2019</v>
      </c>
      <c r="G178" s="10">
        <f>J178</f>
        <v>267.3</v>
      </c>
      <c r="H178" s="10"/>
      <c r="I178" s="17"/>
      <c r="J178" s="10">
        <v>267.3</v>
      </c>
      <c r="K178" s="10"/>
      <c r="L178" s="108"/>
    </row>
    <row r="179" spans="1:12" ht="12.95" hidden="1" customHeight="1" x14ac:dyDescent="0.25">
      <c r="A179" s="157"/>
      <c r="B179" s="113"/>
      <c r="C179" s="170"/>
      <c r="D179" s="120"/>
      <c r="E179" s="120"/>
      <c r="F179" s="65">
        <v>2020</v>
      </c>
      <c r="G179" s="15">
        <f>J179</f>
        <v>0</v>
      </c>
      <c r="H179" s="15"/>
      <c r="I179" s="31"/>
      <c r="J179" s="15">
        <v>0</v>
      </c>
      <c r="K179" s="15"/>
      <c r="L179" s="108"/>
    </row>
    <row r="180" spans="1:12" ht="12.95" customHeight="1" x14ac:dyDescent="0.25">
      <c r="A180" s="157"/>
      <c r="B180" s="113"/>
      <c r="C180" s="170"/>
      <c r="D180" s="120"/>
      <c r="E180" s="120"/>
      <c r="F180" s="65">
        <v>2021</v>
      </c>
      <c r="G180" s="15">
        <f>SUM(I180:K180)</f>
        <v>100</v>
      </c>
      <c r="H180" s="15"/>
      <c r="I180" s="31"/>
      <c r="J180" s="15">
        <v>100</v>
      </c>
      <c r="K180" s="15"/>
      <c r="L180" s="108"/>
    </row>
    <row r="181" spans="1:12" ht="12.95" customHeight="1" x14ac:dyDescent="0.25">
      <c r="A181" s="157"/>
      <c r="B181" s="113"/>
      <c r="C181" s="170"/>
      <c r="D181" s="120"/>
      <c r="E181" s="120"/>
      <c r="F181" s="65">
        <v>2022</v>
      </c>
      <c r="G181" s="15">
        <f>SUM(I181:K181)</f>
        <v>100</v>
      </c>
      <c r="H181" s="15"/>
      <c r="I181" s="31"/>
      <c r="J181" s="15">
        <v>100</v>
      </c>
      <c r="K181" s="15"/>
      <c r="L181" s="108"/>
    </row>
    <row r="182" spans="1:12" ht="12.95" customHeight="1" x14ac:dyDescent="0.25">
      <c r="A182" s="157"/>
      <c r="B182" s="113"/>
      <c r="C182" s="170"/>
      <c r="D182" s="120"/>
      <c r="E182" s="120"/>
      <c r="F182" s="65">
        <v>2023</v>
      </c>
      <c r="G182" s="15">
        <f>SUM(I182:K182)</f>
        <v>100</v>
      </c>
      <c r="H182" s="15"/>
      <c r="I182" s="31"/>
      <c r="J182" s="15">
        <v>100</v>
      </c>
      <c r="K182" s="15"/>
      <c r="L182" s="108"/>
    </row>
    <row r="183" spans="1:12" ht="12.95" customHeight="1" x14ac:dyDescent="0.25">
      <c r="A183" s="157"/>
      <c r="B183" s="113"/>
      <c r="C183" s="170"/>
      <c r="D183" s="120"/>
      <c r="E183" s="120"/>
      <c r="F183" s="66">
        <v>2024</v>
      </c>
      <c r="G183" s="29">
        <f>SUM(I183:K183)</f>
        <v>100</v>
      </c>
      <c r="H183" s="29"/>
      <c r="I183" s="57"/>
      <c r="J183" s="29">
        <v>100</v>
      </c>
      <c r="K183" s="29"/>
      <c r="L183" s="108"/>
    </row>
    <row r="184" spans="1:12" ht="12.95" customHeight="1" x14ac:dyDescent="0.25">
      <c r="A184" s="157" t="s">
        <v>147</v>
      </c>
      <c r="B184" s="113" t="s">
        <v>146</v>
      </c>
      <c r="C184" s="170" t="s">
        <v>10</v>
      </c>
      <c r="D184" s="120">
        <v>2020</v>
      </c>
      <c r="E184" s="120">
        <v>2024</v>
      </c>
      <c r="F184" s="64">
        <v>2020</v>
      </c>
      <c r="G184" s="10">
        <f>SUM(I184:K184)</f>
        <v>40</v>
      </c>
      <c r="H184" s="10"/>
      <c r="I184" s="17"/>
      <c r="J184" s="10">
        <f>64.5-24.5</f>
        <v>40</v>
      </c>
      <c r="K184" s="10"/>
      <c r="L184" s="108"/>
    </row>
    <row r="185" spans="1:12" ht="12.95" customHeight="1" x14ac:dyDescent="0.25">
      <c r="A185" s="157"/>
      <c r="B185" s="113"/>
      <c r="C185" s="170"/>
      <c r="D185" s="120"/>
      <c r="E185" s="120"/>
      <c r="F185" s="65">
        <v>2021</v>
      </c>
      <c r="G185" s="15">
        <f>J185</f>
        <v>34</v>
      </c>
      <c r="H185" s="15"/>
      <c r="I185" s="31"/>
      <c r="J185" s="15">
        <f>64.5-30.5</f>
        <v>34</v>
      </c>
      <c r="K185" s="15"/>
      <c r="L185" s="108"/>
    </row>
    <row r="186" spans="1:12" ht="12.95" customHeight="1" x14ac:dyDescent="0.25">
      <c r="A186" s="157"/>
      <c r="B186" s="113"/>
      <c r="C186" s="170"/>
      <c r="D186" s="120"/>
      <c r="E186" s="120"/>
      <c r="F186" s="65">
        <v>2022</v>
      </c>
      <c r="G186" s="15">
        <f>J186</f>
        <v>64.5</v>
      </c>
      <c r="H186" s="15"/>
      <c r="I186" s="31"/>
      <c r="J186" s="15">
        <v>64.5</v>
      </c>
      <c r="K186" s="15"/>
      <c r="L186" s="108"/>
    </row>
    <row r="187" spans="1:12" ht="12.95" customHeight="1" x14ac:dyDescent="0.25">
      <c r="A187" s="157"/>
      <c r="B187" s="113"/>
      <c r="C187" s="170"/>
      <c r="D187" s="120"/>
      <c r="E187" s="120"/>
      <c r="F187" s="65">
        <v>2023</v>
      </c>
      <c r="G187" s="15">
        <f>J187</f>
        <v>64.5</v>
      </c>
      <c r="H187" s="15"/>
      <c r="I187" s="31"/>
      <c r="J187" s="15">
        <v>64.5</v>
      </c>
      <c r="K187" s="15"/>
      <c r="L187" s="108"/>
    </row>
    <row r="188" spans="1:12" ht="12" customHeight="1" x14ac:dyDescent="0.25">
      <c r="A188" s="157"/>
      <c r="B188" s="113"/>
      <c r="C188" s="170"/>
      <c r="D188" s="120"/>
      <c r="E188" s="120"/>
      <c r="F188" s="66">
        <v>2024</v>
      </c>
      <c r="G188" s="29">
        <f>J188</f>
        <v>64.5</v>
      </c>
      <c r="H188" s="29"/>
      <c r="I188" s="57"/>
      <c r="J188" s="29">
        <v>64.5</v>
      </c>
      <c r="K188" s="29"/>
      <c r="L188" s="108"/>
    </row>
    <row r="189" spans="1:12" ht="12.95" customHeight="1" x14ac:dyDescent="0.25">
      <c r="A189" s="157" t="s">
        <v>172</v>
      </c>
      <c r="B189" s="113" t="s">
        <v>37</v>
      </c>
      <c r="C189" s="170" t="s">
        <v>10</v>
      </c>
      <c r="D189" s="120">
        <v>2018</v>
      </c>
      <c r="E189" s="120">
        <v>2018</v>
      </c>
      <c r="F189" s="64">
        <v>2018</v>
      </c>
      <c r="G189" s="10">
        <f>SUM(I189:K189)</f>
        <v>98.1</v>
      </c>
      <c r="H189" s="10"/>
      <c r="I189" s="17"/>
      <c r="J189" s="10">
        <f>200-101.9</f>
        <v>98.1</v>
      </c>
      <c r="K189" s="10"/>
      <c r="L189" s="108"/>
    </row>
    <row r="190" spans="1:12" ht="12.95" customHeight="1" x14ac:dyDescent="0.25">
      <c r="A190" s="157"/>
      <c r="B190" s="113"/>
      <c r="C190" s="170"/>
      <c r="D190" s="120"/>
      <c r="E190" s="120"/>
      <c r="F190" s="65"/>
      <c r="G190" s="15"/>
      <c r="H190" s="15"/>
      <c r="I190" s="31"/>
      <c r="J190" s="15"/>
      <c r="K190" s="15"/>
      <c r="L190" s="108"/>
    </row>
    <row r="191" spans="1:12" ht="24" customHeight="1" x14ac:dyDescent="0.25">
      <c r="A191" s="157"/>
      <c r="B191" s="113"/>
      <c r="C191" s="170"/>
      <c r="D191" s="120"/>
      <c r="E191" s="120"/>
      <c r="F191" s="66"/>
      <c r="G191" s="29"/>
      <c r="H191" s="29"/>
      <c r="I191" s="57"/>
      <c r="J191" s="29"/>
      <c r="K191" s="29"/>
      <c r="L191" s="109"/>
    </row>
    <row r="192" spans="1:12" x14ac:dyDescent="0.25">
      <c r="A192" s="130" t="s">
        <v>203</v>
      </c>
      <c r="B192" s="131"/>
      <c r="C192" s="131"/>
      <c r="D192" s="131"/>
      <c r="E192" s="132"/>
      <c r="F192" s="96">
        <v>2021</v>
      </c>
      <c r="G192" s="51">
        <f>SUM(I192:K192)</f>
        <v>0.3</v>
      </c>
      <c r="H192" s="51"/>
      <c r="I192" s="51"/>
      <c r="J192" s="51">
        <f>SUM(J193)</f>
        <v>0.3</v>
      </c>
      <c r="K192" s="51"/>
      <c r="L192" s="96"/>
    </row>
    <row r="193" spans="1:12" ht="180" customHeight="1" x14ac:dyDescent="0.25">
      <c r="A193" s="95" t="s">
        <v>75</v>
      </c>
      <c r="B193" s="92" t="s">
        <v>204</v>
      </c>
      <c r="C193" s="92" t="s">
        <v>10</v>
      </c>
      <c r="D193" s="94">
        <v>2021</v>
      </c>
      <c r="E193" s="94">
        <v>2021</v>
      </c>
      <c r="F193" s="94">
        <v>2021</v>
      </c>
      <c r="G193" s="93">
        <f>SUM(I193:K193)</f>
        <v>0.3</v>
      </c>
      <c r="H193" s="93"/>
      <c r="I193" s="93"/>
      <c r="J193" s="93">
        <v>0.3</v>
      </c>
      <c r="K193" s="93"/>
      <c r="L193" s="8" t="s">
        <v>154</v>
      </c>
    </row>
    <row r="194" spans="1:12" ht="49.5" customHeight="1" x14ac:dyDescent="0.25">
      <c r="A194" s="130" t="s">
        <v>205</v>
      </c>
      <c r="B194" s="131"/>
      <c r="C194" s="131"/>
      <c r="D194" s="131"/>
      <c r="E194" s="132"/>
      <c r="F194" s="81">
        <v>2017</v>
      </c>
      <c r="G194" s="51">
        <f>SUM(I194:K194)</f>
        <v>1567.8</v>
      </c>
      <c r="H194" s="51"/>
      <c r="I194" s="51">
        <f>SUM(I195)</f>
        <v>1087</v>
      </c>
      <c r="J194" s="51">
        <f>SUM(J195)</f>
        <v>480.8</v>
      </c>
      <c r="K194" s="51"/>
      <c r="L194" s="81"/>
    </row>
    <row r="195" spans="1:12" ht="192" customHeight="1" x14ac:dyDescent="0.25">
      <c r="A195" s="63" t="s">
        <v>78</v>
      </c>
      <c r="B195" s="59" t="s">
        <v>25</v>
      </c>
      <c r="C195" s="59" t="s">
        <v>10</v>
      </c>
      <c r="D195" s="61">
        <v>2017</v>
      </c>
      <c r="E195" s="61">
        <v>2017</v>
      </c>
      <c r="F195" s="61">
        <v>2017</v>
      </c>
      <c r="G195" s="72">
        <f>SUM(I195:K195)</f>
        <v>1567.8</v>
      </c>
      <c r="H195" s="72"/>
      <c r="I195" s="72">
        <v>1087</v>
      </c>
      <c r="J195" s="72">
        <v>480.8</v>
      </c>
      <c r="K195" s="72"/>
      <c r="L195" s="8" t="s">
        <v>154</v>
      </c>
    </row>
    <row r="196" spans="1:12" ht="18.75" customHeight="1" x14ac:dyDescent="0.25">
      <c r="A196" s="121" t="s">
        <v>206</v>
      </c>
      <c r="B196" s="122"/>
      <c r="C196" s="122"/>
      <c r="D196" s="122"/>
      <c r="E196" s="123"/>
      <c r="F196" s="75">
        <v>2017</v>
      </c>
      <c r="G196" s="24">
        <f t="shared" ref="G196:G201" si="16">SUM(I196:K196)</f>
        <v>1149.4000000000001</v>
      </c>
      <c r="H196" s="24"/>
      <c r="I196" s="24">
        <f>SUM(I198+I199+I200+I203+I206+I209)</f>
        <v>769.40000000000009</v>
      </c>
      <c r="J196" s="24">
        <f>SUM(J198+J199+J200+J203+J206+J209)</f>
        <v>380</v>
      </c>
      <c r="K196" s="24"/>
      <c r="L196" s="75"/>
    </row>
    <row r="197" spans="1:12" ht="30.75" customHeight="1" x14ac:dyDescent="0.25">
      <c r="A197" s="127"/>
      <c r="B197" s="128"/>
      <c r="C197" s="128"/>
      <c r="D197" s="128"/>
      <c r="E197" s="129"/>
      <c r="F197" s="77">
        <v>2018</v>
      </c>
      <c r="G197" s="25">
        <f t="shared" si="16"/>
        <v>1100</v>
      </c>
      <c r="H197" s="25"/>
      <c r="I197" s="25">
        <f>SUM(I201+I204+I207+I210+I212)</f>
        <v>800</v>
      </c>
      <c r="J197" s="25">
        <f>SUM(J201+J204+J207+J210+J212)</f>
        <v>300</v>
      </c>
      <c r="K197" s="25"/>
      <c r="L197" s="77"/>
    </row>
    <row r="198" spans="1:12" ht="64.5" customHeight="1" x14ac:dyDescent="0.25">
      <c r="A198" s="63" t="s">
        <v>76</v>
      </c>
      <c r="B198" s="59" t="s">
        <v>28</v>
      </c>
      <c r="C198" s="59" t="s">
        <v>10</v>
      </c>
      <c r="D198" s="61">
        <v>2017</v>
      </c>
      <c r="E198" s="61">
        <v>2017</v>
      </c>
      <c r="F198" s="61">
        <v>2017</v>
      </c>
      <c r="G198" s="72">
        <f t="shared" si="16"/>
        <v>269.60000000000002</v>
      </c>
      <c r="H198" s="72"/>
      <c r="I198" s="72">
        <v>192.4</v>
      </c>
      <c r="J198" s="72">
        <v>77.2</v>
      </c>
      <c r="K198" s="72"/>
      <c r="L198" s="107" t="s">
        <v>138</v>
      </c>
    </row>
    <row r="199" spans="1:12" ht="67.5" customHeight="1" x14ac:dyDescent="0.25">
      <c r="A199" s="63" t="s">
        <v>207</v>
      </c>
      <c r="B199" s="59" t="s">
        <v>29</v>
      </c>
      <c r="C199" s="59" t="s">
        <v>10</v>
      </c>
      <c r="D199" s="61">
        <v>2017</v>
      </c>
      <c r="E199" s="61">
        <v>2017</v>
      </c>
      <c r="F199" s="61">
        <v>2017</v>
      </c>
      <c r="G199" s="72">
        <f t="shared" si="16"/>
        <v>220</v>
      </c>
      <c r="H199" s="72"/>
      <c r="I199" s="72">
        <v>120</v>
      </c>
      <c r="J199" s="72">
        <v>100</v>
      </c>
      <c r="K199" s="72"/>
      <c r="L199" s="163"/>
    </row>
    <row r="200" spans="1:12" ht="12.95" customHeight="1" x14ac:dyDescent="0.25">
      <c r="A200" s="157" t="s">
        <v>208</v>
      </c>
      <c r="B200" s="113" t="s">
        <v>17</v>
      </c>
      <c r="C200" s="113" t="s">
        <v>10</v>
      </c>
      <c r="D200" s="120">
        <v>2017</v>
      </c>
      <c r="E200" s="120">
        <v>2018</v>
      </c>
      <c r="F200" s="64">
        <v>2017</v>
      </c>
      <c r="G200" s="10">
        <f t="shared" si="16"/>
        <v>188.3</v>
      </c>
      <c r="H200" s="10"/>
      <c r="I200" s="10">
        <v>150.80000000000001</v>
      </c>
      <c r="J200" s="10">
        <v>37.5</v>
      </c>
      <c r="K200" s="10"/>
      <c r="L200" s="107" t="s">
        <v>142</v>
      </c>
    </row>
    <row r="201" spans="1:12" ht="12.95" customHeight="1" x14ac:dyDescent="0.25">
      <c r="A201" s="157"/>
      <c r="B201" s="113"/>
      <c r="C201" s="113"/>
      <c r="D201" s="120"/>
      <c r="E201" s="120"/>
      <c r="F201" s="65">
        <v>2018</v>
      </c>
      <c r="G201" s="15">
        <f t="shared" si="16"/>
        <v>207.5</v>
      </c>
      <c r="H201" s="15"/>
      <c r="I201" s="15">
        <v>166</v>
      </c>
      <c r="J201" s="15">
        <v>41.5</v>
      </c>
      <c r="K201" s="15"/>
      <c r="L201" s="108"/>
    </row>
    <row r="202" spans="1:12" ht="40.5" customHeight="1" x14ac:dyDescent="0.25">
      <c r="A202" s="157"/>
      <c r="B202" s="113"/>
      <c r="C202" s="113"/>
      <c r="D202" s="120"/>
      <c r="E202" s="120"/>
      <c r="F202" s="66"/>
      <c r="G202" s="29"/>
      <c r="H202" s="29"/>
      <c r="I202" s="29"/>
      <c r="J202" s="29"/>
      <c r="K202" s="29"/>
      <c r="L202" s="108"/>
    </row>
    <row r="203" spans="1:12" ht="12.95" customHeight="1" x14ac:dyDescent="0.25">
      <c r="A203" s="157" t="s">
        <v>209</v>
      </c>
      <c r="B203" s="113" t="s">
        <v>18</v>
      </c>
      <c r="C203" s="113" t="s">
        <v>10</v>
      </c>
      <c r="D203" s="120">
        <v>2017</v>
      </c>
      <c r="E203" s="120">
        <v>2018</v>
      </c>
      <c r="F203" s="64">
        <v>2017</v>
      </c>
      <c r="G203" s="10">
        <f t="shared" ref="G203:G212" si="17">SUM(I203:K203)</f>
        <v>112.9</v>
      </c>
      <c r="H203" s="10"/>
      <c r="I203" s="10">
        <v>75.5</v>
      </c>
      <c r="J203" s="10">
        <v>37.4</v>
      </c>
      <c r="K203" s="10"/>
      <c r="L203" s="108"/>
    </row>
    <row r="204" spans="1:12" ht="12.95" customHeight="1" x14ac:dyDescent="0.25">
      <c r="A204" s="157"/>
      <c r="B204" s="113"/>
      <c r="C204" s="113"/>
      <c r="D204" s="120"/>
      <c r="E204" s="120"/>
      <c r="F204" s="65">
        <v>2018</v>
      </c>
      <c r="G204" s="15">
        <f t="shared" si="17"/>
        <v>207.5</v>
      </c>
      <c r="H204" s="15"/>
      <c r="I204" s="15">
        <v>166</v>
      </c>
      <c r="J204" s="15">
        <v>41.5</v>
      </c>
      <c r="K204" s="15"/>
      <c r="L204" s="108"/>
    </row>
    <row r="205" spans="1:12" ht="33.75" customHeight="1" x14ac:dyDescent="0.25">
      <c r="A205" s="157"/>
      <c r="B205" s="113"/>
      <c r="C205" s="113"/>
      <c r="D205" s="120"/>
      <c r="E205" s="120"/>
      <c r="F205" s="66"/>
      <c r="G205" s="29"/>
      <c r="H205" s="29"/>
      <c r="I205" s="29"/>
      <c r="J205" s="29"/>
      <c r="K205" s="29"/>
      <c r="L205" s="109"/>
    </row>
    <row r="206" spans="1:12" ht="12.95" customHeight="1" x14ac:dyDescent="0.25">
      <c r="A206" s="157" t="s">
        <v>210</v>
      </c>
      <c r="B206" s="113" t="s">
        <v>19</v>
      </c>
      <c r="C206" s="113" t="s">
        <v>10</v>
      </c>
      <c r="D206" s="120">
        <v>2017</v>
      </c>
      <c r="E206" s="120">
        <v>2018</v>
      </c>
      <c r="F206" s="64">
        <v>2017</v>
      </c>
      <c r="G206" s="10">
        <f t="shared" si="17"/>
        <v>114.4</v>
      </c>
      <c r="H206" s="10"/>
      <c r="I206" s="10">
        <v>76.5</v>
      </c>
      <c r="J206" s="10">
        <v>37.9</v>
      </c>
      <c r="K206" s="10"/>
      <c r="L206" s="107" t="s">
        <v>142</v>
      </c>
    </row>
    <row r="207" spans="1:12" ht="12.95" customHeight="1" x14ac:dyDescent="0.25">
      <c r="A207" s="157"/>
      <c r="B207" s="113"/>
      <c r="C207" s="113"/>
      <c r="D207" s="120"/>
      <c r="E207" s="120"/>
      <c r="F207" s="65">
        <v>2018</v>
      </c>
      <c r="G207" s="15">
        <f t="shared" si="17"/>
        <v>188.5</v>
      </c>
      <c r="H207" s="15"/>
      <c r="I207" s="15">
        <v>137</v>
      </c>
      <c r="J207" s="15">
        <v>51.5</v>
      </c>
      <c r="K207" s="15"/>
      <c r="L207" s="108"/>
    </row>
    <row r="208" spans="1:12" ht="27" customHeight="1" x14ac:dyDescent="0.25">
      <c r="A208" s="157"/>
      <c r="B208" s="113"/>
      <c r="C208" s="113"/>
      <c r="D208" s="120"/>
      <c r="E208" s="120"/>
      <c r="F208" s="66"/>
      <c r="G208" s="29"/>
      <c r="H208" s="29"/>
      <c r="I208" s="29"/>
      <c r="J208" s="29"/>
      <c r="K208" s="29"/>
      <c r="L208" s="108"/>
    </row>
    <row r="209" spans="1:12" ht="12.95" customHeight="1" x14ac:dyDescent="0.25">
      <c r="A209" s="157" t="s">
        <v>211</v>
      </c>
      <c r="B209" s="113" t="s">
        <v>20</v>
      </c>
      <c r="C209" s="113" t="s">
        <v>10</v>
      </c>
      <c r="D209" s="120">
        <v>2017</v>
      </c>
      <c r="E209" s="120">
        <v>2018</v>
      </c>
      <c r="F209" s="64">
        <v>2017</v>
      </c>
      <c r="G209" s="10">
        <f t="shared" si="17"/>
        <v>244.2</v>
      </c>
      <c r="H209" s="10"/>
      <c r="I209" s="10">
        <v>154.19999999999999</v>
      </c>
      <c r="J209" s="10">
        <v>90</v>
      </c>
      <c r="K209" s="10"/>
      <c r="L209" s="108"/>
    </row>
    <row r="210" spans="1:12" ht="13.5" customHeight="1" x14ac:dyDescent="0.25">
      <c r="A210" s="157"/>
      <c r="B210" s="113"/>
      <c r="C210" s="113"/>
      <c r="D210" s="120"/>
      <c r="E210" s="120"/>
      <c r="F210" s="65">
        <v>2018</v>
      </c>
      <c r="G210" s="15">
        <f t="shared" si="17"/>
        <v>247.5</v>
      </c>
      <c r="H210" s="15"/>
      <c r="I210" s="15">
        <v>165</v>
      </c>
      <c r="J210" s="15">
        <v>82.5</v>
      </c>
      <c r="K210" s="15"/>
      <c r="L210" s="108"/>
    </row>
    <row r="211" spans="1:12" ht="21.75" customHeight="1" x14ac:dyDescent="0.25">
      <c r="A211" s="157"/>
      <c r="B211" s="113"/>
      <c r="C211" s="113"/>
      <c r="D211" s="120"/>
      <c r="E211" s="120"/>
      <c r="F211" s="66"/>
      <c r="G211" s="29"/>
      <c r="H211" s="29"/>
      <c r="I211" s="29"/>
      <c r="J211" s="29"/>
      <c r="K211" s="29"/>
      <c r="L211" s="108"/>
    </row>
    <row r="212" spans="1:12" ht="12.95" customHeight="1" x14ac:dyDescent="0.25">
      <c r="A212" s="157" t="s">
        <v>212</v>
      </c>
      <c r="B212" s="113" t="s">
        <v>21</v>
      </c>
      <c r="C212" s="113" t="s">
        <v>10</v>
      </c>
      <c r="D212" s="154">
        <v>2018</v>
      </c>
      <c r="E212" s="154">
        <v>2018</v>
      </c>
      <c r="F212" s="64">
        <v>2018</v>
      </c>
      <c r="G212" s="10">
        <f t="shared" si="17"/>
        <v>249</v>
      </c>
      <c r="H212" s="10"/>
      <c r="I212" s="10">
        <v>166</v>
      </c>
      <c r="J212" s="10">
        <v>83</v>
      </c>
      <c r="K212" s="10"/>
      <c r="L212" s="108"/>
    </row>
    <row r="213" spans="1:12" ht="12.95" customHeight="1" x14ac:dyDescent="0.25">
      <c r="A213" s="157"/>
      <c r="B213" s="113"/>
      <c r="C213" s="113"/>
      <c r="D213" s="155"/>
      <c r="E213" s="155"/>
      <c r="F213" s="65"/>
      <c r="G213" s="15"/>
      <c r="H213" s="15"/>
      <c r="I213" s="15"/>
      <c r="J213" s="15"/>
      <c r="K213" s="15"/>
      <c r="L213" s="108"/>
    </row>
    <row r="214" spans="1:12" ht="24" customHeight="1" x14ac:dyDescent="0.25">
      <c r="A214" s="157"/>
      <c r="B214" s="113"/>
      <c r="C214" s="113"/>
      <c r="D214" s="156"/>
      <c r="E214" s="156"/>
      <c r="F214" s="66"/>
      <c r="G214" s="29"/>
      <c r="H214" s="29"/>
      <c r="I214" s="34"/>
      <c r="J214" s="29"/>
      <c r="K214" s="29"/>
      <c r="L214" s="109"/>
    </row>
    <row r="215" spans="1:12" ht="12" customHeight="1" x14ac:dyDescent="0.25">
      <c r="A215" s="121" t="s">
        <v>213</v>
      </c>
      <c r="B215" s="122"/>
      <c r="C215" s="122"/>
      <c r="D215" s="122"/>
      <c r="E215" s="123"/>
      <c r="F215" s="75">
        <v>2017</v>
      </c>
      <c r="G215" s="24">
        <f t="shared" ref="G215" si="18">SUM(I215:K215)</f>
        <v>3051.5</v>
      </c>
      <c r="H215" s="24"/>
      <c r="I215" s="24">
        <f t="shared" ref="I215:J217" si="19">SUM(I222)</f>
        <v>2288.5</v>
      </c>
      <c r="J215" s="24">
        <f t="shared" si="19"/>
        <v>763</v>
      </c>
      <c r="K215" s="24"/>
      <c r="L215" s="134"/>
    </row>
    <row r="216" spans="1:12" ht="12" customHeight="1" x14ac:dyDescent="0.25">
      <c r="A216" s="124"/>
      <c r="B216" s="125"/>
      <c r="C216" s="125"/>
      <c r="D216" s="125"/>
      <c r="E216" s="126"/>
      <c r="F216" s="76">
        <v>2018</v>
      </c>
      <c r="G216" s="23">
        <f t="shared" ref="G216:G219" si="20">SUM(H216:K216)</f>
        <v>4166.3999999999996</v>
      </c>
      <c r="H216" s="23"/>
      <c r="I216" s="23">
        <f t="shared" si="19"/>
        <v>2286.4</v>
      </c>
      <c r="J216" s="23">
        <f t="shared" si="19"/>
        <v>1880</v>
      </c>
      <c r="K216" s="23"/>
      <c r="L216" s="135"/>
    </row>
    <row r="217" spans="1:12" ht="12" customHeight="1" x14ac:dyDescent="0.25">
      <c r="A217" s="124"/>
      <c r="B217" s="125"/>
      <c r="C217" s="125"/>
      <c r="D217" s="125"/>
      <c r="E217" s="126"/>
      <c r="F217" s="76">
        <v>2019</v>
      </c>
      <c r="G217" s="23">
        <f t="shared" si="20"/>
        <v>4232.7</v>
      </c>
      <c r="H217" s="23"/>
      <c r="I217" s="23">
        <f t="shared" si="19"/>
        <v>2267.6999999999998</v>
      </c>
      <c r="J217" s="23">
        <f t="shared" si="19"/>
        <v>1965.0000000000002</v>
      </c>
      <c r="K217" s="23"/>
      <c r="L217" s="135"/>
    </row>
    <row r="218" spans="1:12" ht="12" customHeight="1" x14ac:dyDescent="0.25">
      <c r="A218" s="124"/>
      <c r="B218" s="125"/>
      <c r="C218" s="125"/>
      <c r="D218" s="125"/>
      <c r="E218" s="126"/>
      <c r="F218" s="76">
        <v>2020</v>
      </c>
      <c r="G218" s="23">
        <f t="shared" si="20"/>
        <v>9838.6999999999989</v>
      </c>
      <c r="H218" s="23"/>
      <c r="I218" s="23">
        <f>SUM(I225)</f>
        <v>7091.7999999999993</v>
      </c>
      <c r="J218" s="23">
        <f>J232+J233</f>
        <v>2746.9</v>
      </c>
      <c r="K218" s="23"/>
      <c r="L218" s="135"/>
    </row>
    <row r="219" spans="1:12" ht="12" customHeight="1" x14ac:dyDescent="0.25">
      <c r="A219" s="124"/>
      <c r="B219" s="125"/>
      <c r="C219" s="125"/>
      <c r="D219" s="125"/>
      <c r="E219" s="126"/>
      <c r="F219" s="76">
        <v>2021</v>
      </c>
      <c r="G219" s="23">
        <f t="shared" si="20"/>
        <v>4424.7</v>
      </c>
      <c r="H219" s="23"/>
      <c r="I219" s="23">
        <f>SUM(I226)</f>
        <v>3805.2</v>
      </c>
      <c r="J219" s="23">
        <f>SUM(J226)</f>
        <v>619.5</v>
      </c>
      <c r="K219" s="23"/>
      <c r="L219" s="135"/>
    </row>
    <row r="220" spans="1:12" ht="3.75" customHeight="1" x14ac:dyDescent="0.25">
      <c r="A220" s="124"/>
      <c r="B220" s="125"/>
      <c r="C220" s="125"/>
      <c r="D220" s="125"/>
      <c r="E220" s="126"/>
      <c r="F220" s="76"/>
      <c r="G220" s="23"/>
      <c r="H220" s="23"/>
      <c r="I220" s="23"/>
      <c r="J220" s="23"/>
      <c r="K220" s="23"/>
      <c r="L220" s="135"/>
    </row>
    <row r="221" spans="1:12" ht="3" customHeight="1" x14ac:dyDescent="0.25">
      <c r="A221" s="127"/>
      <c r="B221" s="128"/>
      <c r="C221" s="128"/>
      <c r="D221" s="128"/>
      <c r="E221" s="129"/>
      <c r="F221" s="77"/>
      <c r="G221" s="25"/>
      <c r="H221" s="25"/>
      <c r="I221" s="25"/>
      <c r="J221" s="25"/>
      <c r="K221" s="25"/>
      <c r="L221" s="136"/>
    </row>
    <row r="222" spans="1:12" ht="12" customHeight="1" x14ac:dyDescent="0.25">
      <c r="A222" s="157" t="s">
        <v>83</v>
      </c>
      <c r="B222" s="172" t="s">
        <v>95</v>
      </c>
      <c r="C222" s="173"/>
      <c r="D222" s="120">
        <v>2017</v>
      </c>
      <c r="E222" s="164">
        <v>2021</v>
      </c>
      <c r="F222" s="64">
        <v>2017</v>
      </c>
      <c r="G222" s="10">
        <f t="shared" ref="G222:G233" si="21">SUM(I222:K222)</f>
        <v>3051.5</v>
      </c>
      <c r="H222" s="10"/>
      <c r="I222" s="10">
        <f>SUM(I229)</f>
        <v>2288.5</v>
      </c>
      <c r="J222" s="10">
        <f>SUM(J229)</f>
        <v>763</v>
      </c>
      <c r="K222" s="10"/>
      <c r="L222" s="154"/>
    </row>
    <row r="223" spans="1:12" ht="12" customHeight="1" x14ac:dyDescent="0.25">
      <c r="A223" s="157"/>
      <c r="B223" s="172"/>
      <c r="C223" s="173"/>
      <c r="D223" s="120"/>
      <c r="E223" s="164"/>
      <c r="F223" s="65">
        <v>2018</v>
      </c>
      <c r="G223" s="15">
        <f t="shared" si="21"/>
        <v>4166.3999999999996</v>
      </c>
      <c r="H223" s="15"/>
      <c r="I223" s="15">
        <f>SUM(I230)</f>
        <v>2286.4</v>
      </c>
      <c r="J223" s="15">
        <f>SUM(J230)</f>
        <v>1880</v>
      </c>
      <c r="K223" s="15"/>
      <c r="L223" s="155"/>
    </row>
    <row r="224" spans="1:12" ht="12" customHeight="1" x14ac:dyDescent="0.25">
      <c r="A224" s="157"/>
      <c r="B224" s="172"/>
      <c r="C224" s="173"/>
      <c r="D224" s="120"/>
      <c r="E224" s="164"/>
      <c r="F224" s="65">
        <v>2019</v>
      </c>
      <c r="G224" s="15">
        <f>I224+J224</f>
        <v>4232.7</v>
      </c>
      <c r="H224" s="15"/>
      <c r="I224" s="15">
        <f>I231</f>
        <v>2267.6999999999998</v>
      </c>
      <c r="J224" s="15">
        <f>SUM(J231)</f>
        <v>1965.0000000000002</v>
      </c>
      <c r="K224" s="15"/>
      <c r="L224" s="155"/>
    </row>
    <row r="225" spans="1:12" ht="12" customHeight="1" x14ac:dyDescent="0.25">
      <c r="A225" s="157"/>
      <c r="B225" s="172"/>
      <c r="C225" s="173"/>
      <c r="D225" s="120"/>
      <c r="E225" s="164"/>
      <c r="F225" s="65">
        <v>2020</v>
      </c>
      <c r="G225" s="15">
        <f>J225+I225</f>
        <v>9838.6999999999989</v>
      </c>
      <c r="H225" s="15"/>
      <c r="I225" s="15">
        <f>SUM(I232+I233)</f>
        <v>7091.7999999999993</v>
      </c>
      <c r="J225" s="15">
        <f>SUM(J232+J233)</f>
        <v>2746.9</v>
      </c>
      <c r="K225" s="15"/>
      <c r="L225" s="155"/>
    </row>
    <row r="226" spans="1:12" ht="12" customHeight="1" x14ac:dyDescent="0.25">
      <c r="A226" s="157"/>
      <c r="B226" s="172"/>
      <c r="C226" s="173"/>
      <c r="D226" s="120"/>
      <c r="E226" s="164"/>
      <c r="F226" s="65">
        <v>2021</v>
      </c>
      <c r="G226" s="15">
        <f>J226+I226</f>
        <v>4424.7</v>
      </c>
      <c r="H226" s="15"/>
      <c r="I226" s="15">
        <f>SUM(I234:I235)</f>
        <v>3805.2</v>
      </c>
      <c r="J226" s="15">
        <f>SUM(J234:J235)</f>
        <v>619.5</v>
      </c>
      <c r="K226" s="15"/>
      <c r="L226" s="155"/>
    </row>
    <row r="227" spans="1:12" ht="12" customHeight="1" x14ac:dyDescent="0.25">
      <c r="A227" s="157"/>
      <c r="B227" s="172"/>
      <c r="C227" s="173"/>
      <c r="D227" s="120"/>
      <c r="E227" s="164"/>
      <c r="F227" s="65"/>
      <c r="G227" s="15"/>
      <c r="H227" s="15"/>
      <c r="I227" s="15"/>
      <c r="J227" s="15"/>
      <c r="K227" s="15"/>
      <c r="L227" s="155"/>
    </row>
    <row r="228" spans="1:12" ht="39" customHeight="1" x14ac:dyDescent="0.25">
      <c r="A228" s="157"/>
      <c r="B228" s="172"/>
      <c r="C228" s="173"/>
      <c r="D228" s="120"/>
      <c r="E228" s="164"/>
      <c r="F228" s="66"/>
      <c r="G228" s="29"/>
      <c r="H228" s="29"/>
      <c r="I228" s="29"/>
      <c r="J228" s="29"/>
      <c r="K228" s="29"/>
      <c r="L228" s="156"/>
    </row>
    <row r="229" spans="1:12" ht="63.75" customHeight="1" x14ac:dyDescent="0.25">
      <c r="A229" s="63" t="s">
        <v>85</v>
      </c>
      <c r="B229" s="59" t="s">
        <v>22</v>
      </c>
      <c r="C229" s="59" t="s">
        <v>10</v>
      </c>
      <c r="D229" s="61">
        <v>2017</v>
      </c>
      <c r="E229" s="61">
        <v>2017</v>
      </c>
      <c r="F229" s="61">
        <v>2017</v>
      </c>
      <c r="G229" s="72">
        <f t="shared" si="21"/>
        <v>3051.5</v>
      </c>
      <c r="H229" s="72"/>
      <c r="I229" s="72">
        <v>2288.5</v>
      </c>
      <c r="J229" s="72">
        <v>763</v>
      </c>
      <c r="K229" s="72"/>
      <c r="L229" s="107" t="s">
        <v>154</v>
      </c>
    </row>
    <row r="230" spans="1:12" ht="52.5" customHeight="1" x14ac:dyDescent="0.25">
      <c r="A230" s="63" t="s">
        <v>86</v>
      </c>
      <c r="B230" s="59" t="s">
        <v>184</v>
      </c>
      <c r="C230" s="59" t="s">
        <v>10</v>
      </c>
      <c r="D230" s="61">
        <v>2018</v>
      </c>
      <c r="E230" s="61">
        <v>2018</v>
      </c>
      <c r="F230" s="61">
        <v>2018</v>
      </c>
      <c r="G230" s="72">
        <f t="shared" si="21"/>
        <v>4166.3999999999996</v>
      </c>
      <c r="H230" s="72"/>
      <c r="I230" s="72">
        <v>2286.4</v>
      </c>
      <c r="J230" s="72">
        <v>1880</v>
      </c>
      <c r="K230" s="72"/>
      <c r="L230" s="108"/>
    </row>
    <row r="231" spans="1:12" ht="63.75" customHeight="1" x14ac:dyDescent="0.25">
      <c r="A231" s="63" t="s">
        <v>135</v>
      </c>
      <c r="B231" s="59" t="s">
        <v>99</v>
      </c>
      <c r="C231" s="59" t="s">
        <v>10</v>
      </c>
      <c r="D231" s="61">
        <v>2019</v>
      </c>
      <c r="E231" s="61">
        <v>2019</v>
      </c>
      <c r="F231" s="61">
        <v>2019</v>
      </c>
      <c r="G231" s="72">
        <f t="shared" si="21"/>
        <v>4232.7</v>
      </c>
      <c r="H231" s="72"/>
      <c r="I231" s="72">
        <v>2267.6999999999998</v>
      </c>
      <c r="J231" s="72">
        <f>2220.3-255.3</f>
        <v>1965.0000000000002</v>
      </c>
      <c r="K231" s="72"/>
      <c r="L231" s="109"/>
    </row>
    <row r="232" spans="1:12" ht="61.5" customHeight="1" x14ac:dyDescent="0.25">
      <c r="A232" s="71" t="s">
        <v>91</v>
      </c>
      <c r="B232" s="67" t="s">
        <v>145</v>
      </c>
      <c r="C232" s="47" t="s">
        <v>10</v>
      </c>
      <c r="D232" s="65">
        <v>2020</v>
      </c>
      <c r="E232" s="65">
        <v>2020</v>
      </c>
      <c r="F232" s="65">
        <v>2020</v>
      </c>
      <c r="G232" s="29">
        <f t="shared" si="21"/>
        <v>4201.3</v>
      </c>
      <c r="H232" s="15"/>
      <c r="I232" s="15">
        <v>2234.4</v>
      </c>
      <c r="J232" s="15">
        <v>1966.9</v>
      </c>
      <c r="K232" s="15"/>
      <c r="L232" s="107" t="s">
        <v>154</v>
      </c>
    </row>
    <row r="233" spans="1:12" ht="72.75" customHeight="1" x14ac:dyDescent="0.25">
      <c r="A233" s="70" t="s">
        <v>106</v>
      </c>
      <c r="B233" s="59" t="s">
        <v>141</v>
      </c>
      <c r="C233" s="59" t="s">
        <v>10</v>
      </c>
      <c r="D233" s="64">
        <v>2020</v>
      </c>
      <c r="E233" s="64">
        <v>2020</v>
      </c>
      <c r="F233" s="64">
        <v>2020</v>
      </c>
      <c r="G233" s="10">
        <f t="shared" si="21"/>
        <v>5637.4</v>
      </c>
      <c r="H233" s="10"/>
      <c r="I233" s="10">
        <v>4857.3999999999996</v>
      </c>
      <c r="J233" s="72">
        <v>780</v>
      </c>
      <c r="K233" s="10"/>
      <c r="L233" s="108"/>
    </row>
    <row r="234" spans="1:12" ht="48" customHeight="1" x14ac:dyDescent="0.25">
      <c r="A234" s="63" t="s">
        <v>136</v>
      </c>
      <c r="B234" s="59" t="s">
        <v>182</v>
      </c>
      <c r="C234" s="59" t="s">
        <v>10</v>
      </c>
      <c r="D234" s="61">
        <v>2021</v>
      </c>
      <c r="E234" s="61">
        <v>2021</v>
      </c>
      <c r="F234" s="61">
        <v>2021</v>
      </c>
      <c r="G234" s="9">
        <f>I234+J234</f>
        <v>3259</v>
      </c>
      <c r="H234" s="9"/>
      <c r="I234" s="9">
        <v>2802.7</v>
      </c>
      <c r="J234" s="72">
        <v>456.3</v>
      </c>
      <c r="K234" s="72"/>
      <c r="L234" s="108"/>
    </row>
    <row r="235" spans="1:12" ht="48" customHeight="1" x14ac:dyDescent="0.25">
      <c r="A235" s="63" t="s">
        <v>111</v>
      </c>
      <c r="B235" s="12" t="s">
        <v>181</v>
      </c>
      <c r="C235" s="59" t="s">
        <v>10</v>
      </c>
      <c r="D235" s="64">
        <v>2021</v>
      </c>
      <c r="E235" s="64">
        <v>2021</v>
      </c>
      <c r="F235" s="64">
        <v>2021</v>
      </c>
      <c r="G235" s="50">
        <f>J235+I235</f>
        <v>1165.7</v>
      </c>
      <c r="H235" s="50"/>
      <c r="I235" s="52">
        <v>1002.5</v>
      </c>
      <c r="J235" s="53">
        <v>163.19999999999999</v>
      </c>
      <c r="K235" s="10"/>
      <c r="L235" s="109"/>
    </row>
    <row r="236" spans="1:12" ht="12" customHeight="1" x14ac:dyDescent="0.25">
      <c r="A236" s="121" t="s">
        <v>214</v>
      </c>
      <c r="B236" s="122"/>
      <c r="C236" s="122"/>
      <c r="D236" s="122"/>
      <c r="E236" s="123"/>
      <c r="F236" s="75">
        <v>2017</v>
      </c>
      <c r="G236" s="24">
        <f>SUM(I236:K236)</f>
        <v>7782</v>
      </c>
      <c r="H236" s="54"/>
      <c r="I236" s="24">
        <f>SUM(I247:I248)</f>
        <v>5836.3</v>
      </c>
      <c r="J236" s="54">
        <f>SUM(J247:J248)</f>
        <v>1945.7</v>
      </c>
      <c r="K236" s="24"/>
      <c r="L236" s="134"/>
    </row>
    <row r="237" spans="1:12" ht="12" customHeight="1" x14ac:dyDescent="0.25">
      <c r="A237" s="124"/>
      <c r="B237" s="125"/>
      <c r="C237" s="125"/>
      <c r="D237" s="125"/>
      <c r="E237" s="126"/>
      <c r="F237" s="76">
        <v>2019</v>
      </c>
      <c r="G237" s="23">
        <f>SUM(I237:K237)</f>
        <v>9922.6</v>
      </c>
      <c r="H237" s="55"/>
      <c r="I237" s="23">
        <f>SUM(I243)</f>
        <v>7285</v>
      </c>
      <c r="J237" s="55">
        <f>SUM(J243)</f>
        <v>2637.6000000000004</v>
      </c>
      <c r="K237" s="23"/>
      <c r="L237" s="135"/>
    </row>
    <row r="238" spans="1:12" ht="12" customHeight="1" x14ac:dyDescent="0.25">
      <c r="A238" s="124"/>
      <c r="B238" s="125"/>
      <c r="C238" s="125"/>
      <c r="D238" s="125"/>
      <c r="E238" s="126"/>
      <c r="F238" s="76">
        <v>2021</v>
      </c>
      <c r="G238" s="23">
        <f>SUM(I238:K238)</f>
        <v>7641</v>
      </c>
      <c r="H238" s="55"/>
      <c r="I238" s="23">
        <f>SUM(I244)</f>
        <v>6571.3</v>
      </c>
      <c r="J238" s="55">
        <f>SUM(J244)</f>
        <v>1069.6999999999998</v>
      </c>
      <c r="K238" s="23"/>
      <c r="L238" s="135"/>
    </row>
    <row r="239" spans="1:12" ht="6" customHeight="1" x14ac:dyDescent="0.25">
      <c r="A239" s="124"/>
      <c r="B239" s="125"/>
      <c r="C239" s="125"/>
      <c r="D239" s="125"/>
      <c r="E239" s="126"/>
      <c r="F239" s="76"/>
      <c r="G239" s="23"/>
      <c r="H239" s="23"/>
      <c r="I239" s="23"/>
      <c r="J239" s="55"/>
      <c r="K239" s="23"/>
      <c r="L239" s="135"/>
    </row>
    <row r="240" spans="1:12" ht="3" customHeight="1" x14ac:dyDescent="0.25">
      <c r="A240" s="124"/>
      <c r="B240" s="125"/>
      <c r="C240" s="125"/>
      <c r="D240" s="125"/>
      <c r="E240" s="126"/>
      <c r="F240" s="76"/>
      <c r="G240" s="23"/>
      <c r="H240" s="23"/>
      <c r="I240" s="23"/>
      <c r="J240" s="23"/>
      <c r="K240" s="23"/>
      <c r="L240" s="135"/>
    </row>
    <row r="241" spans="1:12" ht="2.25" customHeight="1" x14ac:dyDescent="0.25">
      <c r="A241" s="127"/>
      <c r="B241" s="128"/>
      <c r="C241" s="128"/>
      <c r="D241" s="128"/>
      <c r="E241" s="129"/>
      <c r="F241" s="77"/>
      <c r="G241" s="25"/>
      <c r="H241" s="25"/>
      <c r="I241" s="25"/>
      <c r="J241" s="25"/>
      <c r="K241" s="25"/>
      <c r="L241" s="136"/>
    </row>
    <row r="242" spans="1:12" ht="12.95" customHeight="1" x14ac:dyDescent="0.25">
      <c r="A242" s="157" t="s">
        <v>96</v>
      </c>
      <c r="B242" s="172" t="s">
        <v>95</v>
      </c>
      <c r="C242" s="173"/>
      <c r="D242" s="120">
        <v>2017</v>
      </c>
      <c r="E242" s="164">
        <v>2021</v>
      </c>
      <c r="F242" s="64">
        <v>2017</v>
      </c>
      <c r="G242" s="10">
        <f>SUM(I242:K242)</f>
        <v>7782</v>
      </c>
      <c r="H242" s="10"/>
      <c r="I242" s="10">
        <f>SUM(I247+I248)</f>
        <v>5836.3</v>
      </c>
      <c r="J242" s="10">
        <f>SUM(J247+J248)</f>
        <v>1945.7</v>
      </c>
      <c r="K242" s="10"/>
      <c r="L242" s="16"/>
    </row>
    <row r="243" spans="1:12" ht="12" customHeight="1" x14ac:dyDescent="0.25">
      <c r="A243" s="157"/>
      <c r="B243" s="172"/>
      <c r="C243" s="173"/>
      <c r="D243" s="120"/>
      <c r="E243" s="164"/>
      <c r="F243" s="65">
        <v>2019</v>
      </c>
      <c r="G243" s="15">
        <f>SUM(I243:K243)</f>
        <v>9922.6</v>
      </c>
      <c r="H243" s="15"/>
      <c r="I243" s="15">
        <f>SUM(I249+I250)</f>
        <v>7285</v>
      </c>
      <c r="J243" s="15">
        <f>SUM(J249+J250)</f>
        <v>2637.6000000000004</v>
      </c>
      <c r="K243" s="15"/>
      <c r="L243" s="13"/>
    </row>
    <row r="244" spans="1:12" ht="12.95" customHeight="1" x14ac:dyDescent="0.25">
      <c r="A244" s="157"/>
      <c r="B244" s="172"/>
      <c r="C244" s="173"/>
      <c r="D244" s="120"/>
      <c r="E244" s="164"/>
      <c r="F244" s="65">
        <v>2021</v>
      </c>
      <c r="G244" s="15">
        <f>SUM(I244:K244)</f>
        <v>7641</v>
      </c>
      <c r="H244" s="15"/>
      <c r="I244" s="15">
        <f>SUM(I251+I252+I253)</f>
        <v>6571.3</v>
      </c>
      <c r="J244" s="15">
        <f>SUM(J251+J252+J253)</f>
        <v>1069.6999999999998</v>
      </c>
      <c r="K244" s="15"/>
      <c r="L244" s="13"/>
    </row>
    <row r="245" spans="1:12" ht="12.95" customHeight="1" x14ac:dyDescent="0.25">
      <c r="A245" s="157"/>
      <c r="B245" s="172"/>
      <c r="C245" s="173"/>
      <c r="D245" s="120"/>
      <c r="E245" s="164"/>
      <c r="F245" s="65"/>
      <c r="G245" s="15"/>
      <c r="H245" s="15"/>
      <c r="I245" s="15"/>
      <c r="J245" s="15"/>
      <c r="K245" s="15"/>
      <c r="L245" s="13"/>
    </row>
    <row r="246" spans="1:12" ht="60.75" customHeight="1" x14ac:dyDescent="0.25">
      <c r="A246" s="157"/>
      <c r="B246" s="172"/>
      <c r="C246" s="173"/>
      <c r="D246" s="120"/>
      <c r="E246" s="164"/>
      <c r="F246" s="66"/>
      <c r="G246" s="29"/>
      <c r="H246" s="29"/>
      <c r="I246" s="29"/>
      <c r="J246" s="29"/>
      <c r="K246" s="29"/>
      <c r="L246" s="14"/>
    </row>
    <row r="247" spans="1:12" ht="50.25" customHeight="1" x14ac:dyDescent="0.25">
      <c r="A247" s="63" t="s">
        <v>130</v>
      </c>
      <c r="B247" s="59" t="s">
        <v>23</v>
      </c>
      <c r="C247" s="59" t="s">
        <v>10</v>
      </c>
      <c r="D247" s="61">
        <v>2017</v>
      </c>
      <c r="E247" s="61">
        <v>2017</v>
      </c>
      <c r="F247" s="61">
        <v>2017</v>
      </c>
      <c r="G247" s="72">
        <f>SUM(I247:K247)</f>
        <v>1135.7</v>
      </c>
      <c r="H247" s="72"/>
      <c r="I247" s="72">
        <v>851.7</v>
      </c>
      <c r="J247" s="72">
        <v>284</v>
      </c>
      <c r="K247" s="72"/>
      <c r="L247" s="107" t="s">
        <v>154</v>
      </c>
    </row>
    <row r="248" spans="1:12" ht="51" customHeight="1" x14ac:dyDescent="0.25">
      <c r="A248" s="63" t="s">
        <v>131</v>
      </c>
      <c r="B248" s="59" t="s">
        <v>24</v>
      </c>
      <c r="C248" s="59" t="s">
        <v>10</v>
      </c>
      <c r="D248" s="61">
        <v>2017</v>
      </c>
      <c r="E248" s="61">
        <v>2017</v>
      </c>
      <c r="F248" s="61">
        <v>2017</v>
      </c>
      <c r="G248" s="72">
        <f>SUM(I248:K248)</f>
        <v>6646.3</v>
      </c>
      <c r="H248" s="72"/>
      <c r="I248" s="72">
        <v>4984.6000000000004</v>
      </c>
      <c r="J248" s="72">
        <v>1661.7</v>
      </c>
      <c r="K248" s="72"/>
      <c r="L248" s="108"/>
    </row>
    <row r="249" spans="1:12" ht="51.75" customHeight="1" x14ac:dyDescent="0.25">
      <c r="A249" s="63" t="s">
        <v>132</v>
      </c>
      <c r="B249" s="59" t="s">
        <v>90</v>
      </c>
      <c r="C249" s="59" t="s">
        <v>10</v>
      </c>
      <c r="D249" s="61">
        <v>2019</v>
      </c>
      <c r="E249" s="69">
        <v>2019</v>
      </c>
      <c r="F249" s="61">
        <v>2019</v>
      </c>
      <c r="G249" s="72">
        <f t="shared" ref="G249:G250" si="22">SUM(I249:K249)</f>
        <v>3476.8</v>
      </c>
      <c r="H249" s="72"/>
      <c r="I249" s="72">
        <v>2552.6</v>
      </c>
      <c r="J249" s="72">
        <f>924.2</f>
        <v>924.2</v>
      </c>
      <c r="K249" s="72"/>
      <c r="L249" s="109"/>
    </row>
    <row r="250" spans="1:12" ht="60" customHeight="1" x14ac:dyDescent="0.25">
      <c r="A250" s="63" t="s">
        <v>133</v>
      </c>
      <c r="B250" s="59" t="s">
        <v>102</v>
      </c>
      <c r="C250" s="59" t="s">
        <v>10</v>
      </c>
      <c r="D250" s="61">
        <v>2019</v>
      </c>
      <c r="E250" s="69">
        <v>2019</v>
      </c>
      <c r="F250" s="61">
        <v>2019</v>
      </c>
      <c r="G250" s="72">
        <f t="shared" si="22"/>
        <v>6445.7999999999993</v>
      </c>
      <c r="H250" s="72"/>
      <c r="I250" s="72">
        <v>4732.3999999999996</v>
      </c>
      <c r="J250" s="72">
        <f>1713.4</f>
        <v>1713.4</v>
      </c>
      <c r="K250" s="72"/>
      <c r="L250" s="107" t="s">
        <v>154</v>
      </c>
    </row>
    <row r="251" spans="1:12" ht="60" customHeight="1" x14ac:dyDescent="0.25">
      <c r="A251" s="63" t="s">
        <v>134</v>
      </c>
      <c r="B251" s="59" t="s">
        <v>183</v>
      </c>
      <c r="C251" s="59" t="s">
        <v>10</v>
      </c>
      <c r="D251" s="61">
        <v>2021</v>
      </c>
      <c r="E251" s="69">
        <v>2021</v>
      </c>
      <c r="F251" s="61">
        <v>2021</v>
      </c>
      <c r="G251" s="72">
        <f t="shared" ref="G251:G253" si="23">SUM(I251:K251)</f>
        <v>3016.7000000000003</v>
      </c>
      <c r="H251" s="72"/>
      <c r="I251" s="72">
        <v>2594.4</v>
      </c>
      <c r="J251" s="72">
        <v>422.3</v>
      </c>
      <c r="K251" s="72"/>
      <c r="L251" s="108"/>
    </row>
    <row r="252" spans="1:12" ht="49.5" customHeight="1" x14ac:dyDescent="0.25">
      <c r="A252" s="63" t="s">
        <v>201</v>
      </c>
      <c r="B252" s="59" t="s">
        <v>140</v>
      </c>
      <c r="C252" s="59" t="s">
        <v>10</v>
      </c>
      <c r="D252" s="61">
        <v>2021</v>
      </c>
      <c r="E252" s="61">
        <v>2021</v>
      </c>
      <c r="F252" s="61">
        <v>2021</v>
      </c>
      <c r="G252" s="72">
        <f t="shared" ref="G252" si="24">SUM(I252:K252)</f>
        <v>2417.6999999999998</v>
      </c>
      <c r="H252" s="72"/>
      <c r="I252" s="72">
        <v>2079.1999999999998</v>
      </c>
      <c r="J252" s="72">
        <v>338.5</v>
      </c>
      <c r="K252" s="72"/>
      <c r="L252" s="108"/>
    </row>
    <row r="253" spans="1:12" ht="49.5" customHeight="1" x14ac:dyDescent="0.25">
      <c r="A253" s="63" t="s">
        <v>215</v>
      </c>
      <c r="B253" s="59" t="s">
        <v>158</v>
      </c>
      <c r="C253" s="59" t="s">
        <v>10</v>
      </c>
      <c r="D253" s="61">
        <v>2021</v>
      </c>
      <c r="E253" s="69">
        <v>2021</v>
      </c>
      <c r="F253" s="61">
        <v>2021</v>
      </c>
      <c r="G253" s="72">
        <f t="shared" si="23"/>
        <v>2206.6</v>
      </c>
      <c r="H253" s="72"/>
      <c r="I253" s="72">
        <v>1897.7</v>
      </c>
      <c r="J253" s="72">
        <v>308.89999999999998</v>
      </c>
      <c r="K253" s="72"/>
      <c r="L253" s="109"/>
    </row>
    <row r="254" spans="1:12" ht="12" customHeight="1" x14ac:dyDescent="0.25">
      <c r="A254" s="121" t="s">
        <v>216</v>
      </c>
      <c r="B254" s="122"/>
      <c r="C254" s="122"/>
      <c r="D254" s="122"/>
      <c r="E254" s="123"/>
      <c r="F254" s="75">
        <v>2018</v>
      </c>
      <c r="G254" s="24">
        <f t="shared" ref="G254:G262" si="25">SUM(I254:K254)</f>
        <v>3300</v>
      </c>
      <c r="H254" s="24"/>
      <c r="I254" s="24">
        <f t="shared" ref="I254:J256" si="26">SUM(I260)</f>
        <v>1064</v>
      </c>
      <c r="J254" s="24">
        <f t="shared" si="26"/>
        <v>2236</v>
      </c>
      <c r="K254" s="24"/>
      <c r="L254" s="134"/>
    </row>
    <row r="255" spans="1:12" ht="12" customHeight="1" x14ac:dyDescent="0.25">
      <c r="A255" s="124"/>
      <c r="B255" s="125"/>
      <c r="C255" s="125"/>
      <c r="D255" s="125"/>
      <c r="E255" s="126"/>
      <c r="F255" s="76">
        <v>2019</v>
      </c>
      <c r="G255" s="23">
        <f t="shared" si="25"/>
        <v>1889.8</v>
      </c>
      <c r="H255" s="23"/>
      <c r="I255" s="23">
        <f t="shared" si="26"/>
        <v>1028.8</v>
      </c>
      <c r="J255" s="23">
        <f t="shared" si="26"/>
        <v>861</v>
      </c>
      <c r="K255" s="23"/>
      <c r="L255" s="135"/>
    </row>
    <row r="256" spans="1:12" ht="12" customHeight="1" x14ac:dyDescent="0.25">
      <c r="A256" s="124"/>
      <c r="B256" s="125"/>
      <c r="C256" s="125"/>
      <c r="D256" s="125"/>
      <c r="E256" s="126"/>
      <c r="F256" s="76">
        <v>2020</v>
      </c>
      <c r="G256" s="23">
        <f t="shared" si="25"/>
        <v>2258.6000000000004</v>
      </c>
      <c r="H256" s="23"/>
      <c r="I256" s="23">
        <f t="shared" si="26"/>
        <v>1057.7</v>
      </c>
      <c r="J256" s="23">
        <f t="shared" si="26"/>
        <v>1200.9000000000001</v>
      </c>
      <c r="K256" s="23"/>
      <c r="L256" s="135"/>
    </row>
    <row r="257" spans="1:12" ht="12" customHeight="1" x14ac:dyDescent="0.25">
      <c r="A257" s="124"/>
      <c r="B257" s="125"/>
      <c r="C257" s="125"/>
      <c r="D257" s="125"/>
      <c r="E257" s="126"/>
      <c r="F257" s="76">
        <v>2021</v>
      </c>
      <c r="G257" s="23">
        <f t="shared" si="25"/>
        <v>2159.3000000000002</v>
      </c>
      <c r="H257" s="23"/>
      <c r="I257" s="23">
        <f>SUM(I263)</f>
        <v>1059.3000000000002</v>
      </c>
      <c r="J257" s="23">
        <f>SUM(J263)</f>
        <v>1100</v>
      </c>
      <c r="K257" s="23"/>
      <c r="L257" s="135"/>
    </row>
    <row r="258" spans="1:12" ht="12" customHeight="1" x14ac:dyDescent="0.25">
      <c r="A258" s="124"/>
      <c r="B258" s="125"/>
      <c r="C258" s="125"/>
      <c r="D258" s="125"/>
      <c r="E258" s="126"/>
      <c r="F258" s="76">
        <v>2022</v>
      </c>
      <c r="G258" s="23">
        <f t="shared" si="25"/>
        <v>1054.9000000000001</v>
      </c>
      <c r="H258" s="23"/>
      <c r="I258" s="23"/>
      <c r="J258" s="23">
        <f>SUM(J264)</f>
        <v>1054.9000000000001</v>
      </c>
      <c r="K258" s="23"/>
      <c r="L258" s="135"/>
    </row>
    <row r="259" spans="1:12" ht="6" customHeight="1" x14ac:dyDescent="0.25">
      <c r="A259" s="127"/>
      <c r="B259" s="128"/>
      <c r="C259" s="128"/>
      <c r="D259" s="128"/>
      <c r="E259" s="129"/>
      <c r="F259" s="77"/>
      <c r="G259" s="25"/>
      <c r="H259" s="25"/>
      <c r="I259" s="25"/>
      <c r="J259" s="25"/>
      <c r="K259" s="25"/>
      <c r="L259" s="136"/>
    </row>
    <row r="260" spans="1:12" ht="12.95" customHeight="1" x14ac:dyDescent="0.25">
      <c r="A260" s="157" t="s">
        <v>93</v>
      </c>
      <c r="B260" s="172" t="s">
        <v>129</v>
      </c>
      <c r="C260" s="173"/>
      <c r="D260" s="120">
        <v>2017</v>
      </c>
      <c r="E260" s="164">
        <v>2022</v>
      </c>
      <c r="F260" s="64">
        <v>2018</v>
      </c>
      <c r="G260" s="10">
        <f>SUM(I260:K260)</f>
        <v>3300</v>
      </c>
      <c r="H260" s="10"/>
      <c r="I260" s="10">
        <f>SUM(I266)</f>
        <v>1064</v>
      </c>
      <c r="J260" s="10">
        <f>SUM(J266)</f>
        <v>2236</v>
      </c>
      <c r="K260" s="10"/>
      <c r="L260" s="154"/>
    </row>
    <row r="261" spans="1:12" ht="12.95" customHeight="1" x14ac:dyDescent="0.25">
      <c r="A261" s="157"/>
      <c r="B261" s="172"/>
      <c r="C261" s="173"/>
      <c r="D261" s="120"/>
      <c r="E261" s="164"/>
      <c r="F261" s="65">
        <v>2019</v>
      </c>
      <c r="G261" s="15">
        <f t="shared" si="25"/>
        <v>1889.8</v>
      </c>
      <c r="H261" s="15"/>
      <c r="I261" s="15">
        <f>SUM(I267)</f>
        <v>1028.8</v>
      </c>
      <c r="J261" s="15">
        <f>SUM(J267)</f>
        <v>861</v>
      </c>
      <c r="K261" s="15"/>
      <c r="L261" s="155"/>
    </row>
    <row r="262" spans="1:12" ht="12.95" customHeight="1" x14ac:dyDescent="0.25">
      <c r="A262" s="157"/>
      <c r="B262" s="172"/>
      <c r="C262" s="173"/>
      <c r="D262" s="120"/>
      <c r="E262" s="164"/>
      <c r="F262" s="65">
        <v>2020</v>
      </c>
      <c r="G262" s="15">
        <f t="shared" si="25"/>
        <v>2258.6000000000004</v>
      </c>
      <c r="H262" s="15"/>
      <c r="I262" s="15">
        <f>SUM(I270)</f>
        <v>1057.7</v>
      </c>
      <c r="J262" s="15">
        <f>SUM(J270)</f>
        <v>1200.9000000000001</v>
      </c>
      <c r="K262" s="15"/>
      <c r="L262" s="155"/>
    </row>
    <row r="263" spans="1:12" ht="12.95" customHeight="1" x14ac:dyDescent="0.25">
      <c r="A263" s="157"/>
      <c r="B263" s="172"/>
      <c r="C263" s="173"/>
      <c r="D263" s="120"/>
      <c r="E263" s="164"/>
      <c r="F263" s="65">
        <v>2021</v>
      </c>
      <c r="G263" s="15">
        <f>SUM(I263:K263)</f>
        <v>2159.3000000000002</v>
      </c>
      <c r="H263" s="15"/>
      <c r="I263" s="15">
        <f>SUM(I271+I269)</f>
        <v>1059.3000000000002</v>
      </c>
      <c r="J263" s="15">
        <f>SUM(J271+J269)</f>
        <v>1100</v>
      </c>
      <c r="K263" s="15"/>
      <c r="L263" s="155"/>
    </row>
    <row r="264" spans="1:12" ht="12.95" customHeight="1" x14ac:dyDescent="0.25">
      <c r="A264" s="157"/>
      <c r="B264" s="172"/>
      <c r="C264" s="173"/>
      <c r="D264" s="120"/>
      <c r="E264" s="164"/>
      <c r="F264" s="65">
        <v>2022</v>
      </c>
      <c r="G264" s="15">
        <f>SUM(I264:K264)</f>
        <v>1054.9000000000001</v>
      </c>
      <c r="H264" s="15"/>
      <c r="I264" s="15"/>
      <c r="J264" s="15">
        <f>SUM(J272)</f>
        <v>1054.9000000000001</v>
      </c>
      <c r="K264" s="15"/>
      <c r="L264" s="155"/>
    </row>
    <row r="265" spans="1:12" ht="107.25" customHeight="1" x14ac:dyDescent="0.25">
      <c r="A265" s="157"/>
      <c r="B265" s="172"/>
      <c r="C265" s="173"/>
      <c r="D265" s="120"/>
      <c r="E265" s="164"/>
      <c r="F265" s="66"/>
      <c r="G265" s="29"/>
      <c r="H265" s="29"/>
      <c r="I265" s="29"/>
      <c r="J265" s="29"/>
      <c r="K265" s="29"/>
      <c r="L265" s="156"/>
    </row>
    <row r="266" spans="1:12" ht="82.5" customHeight="1" x14ac:dyDescent="0.25">
      <c r="A266" s="63" t="s">
        <v>112</v>
      </c>
      <c r="B266" s="59" t="s">
        <v>26</v>
      </c>
      <c r="C266" s="59" t="s">
        <v>10</v>
      </c>
      <c r="D266" s="61">
        <v>2018</v>
      </c>
      <c r="E266" s="61">
        <v>2018</v>
      </c>
      <c r="F266" s="61">
        <v>2018</v>
      </c>
      <c r="G266" s="72">
        <f>I266+J266</f>
        <v>3300</v>
      </c>
      <c r="H266" s="72"/>
      <c r="I266" s="72">
        <v>1064</v>
      </c>
      <c r="J266" s="72">
        <f>1700+536</f>
        <v>2236</v>
      </c>
      <c r="K266" s="72"/>
      <c r="L266" s="159" t="s">
        <v>154</v>
      </c>
    </row>
    <row r="267" spans="1:12" ht="30.75" customHeight="1" x14ac:dyDescent="0.25">
      <c r="A267" s="157" t="s">
        <v>148</v>
      </c>
      <c r="B267" s="113" t="s">
        <v>79</v>
      </c>
      <c r="C267" s="113" t="s">
        <v>10</v>
      </c>
      <c r="D267" s="120">
        <v>2019</v>
      </c>
      <c r="E267" s="120">
        <v>2019</v>
      </c>
      <c r="F267" s="64">
        <v>2019</v>
      </c>
      <c r="G267" s="10">
        <f>SUM(I267:K267)</f>
        <v>1889.8</v>
      </c>
      <c r="H267" s="10"/>
      <c r="I267" s="10">
        <v>1028.8</v>
      </c>
      <c r="J267" s="10">
        <f>1012.7-151.7</f>
        <v>861</v>
      </c>
      <c r="K267" s="10"/>
      <c r="L267" s="160"/>
    </row>
    <row r="268" spans="1:12" ht="21.75" customHeight="1" x14ac:dyDescent="0.25">
      <c r="A268" s="157"/>
      <c r="B268" s="113"/>
      <c r="C268" s="113"/>
      <c r="D268" s="120"/>
      <c r="E268" s="120"/>
      <c r="F268" s="66"/>
      <c r="G268" s="29"/>
      <c r="H268" s="29"/>
      <c r="I268" s="29"/>
      <c r="J268" s="29"/>
      <c r="K268" s="29"/>
      <c r="L268" s="160"/>
    </row>
    <row r="269" spans="1:12" ht="48" customHeight="1" x14ac:dyDescent="0.25">
      <c r="A269" s="88" t="s">
        <v>149</v>
      </c>
      <c r="B269" s="58" t="s">
        <v>200</v>
      </c>
      <c r="C269" s="85" t="s">
        <v>10</v>
      </c>
      <c r="D269" s="87">
        <v>2021</v>
      </c>
      <c r="E269" s="87">
        <v>2021</v>
      </c>
      <c r="F269" s="87">
        <v>2021</v>
      </c>
      <c r="G269" s="89">
        <f t="shared" ref="G269:G274" si="27">I269+J269</f>
        <v>59</v>
      </c>
      <c r="H269" s="89"/>
      <c r="I269" s="89">
        <v>28.9</v>
      </c>
      <c r="J269" s="89">
        <v>30.1</v>
      </c>
      <c r="K269" s="89"/>
      <c r="L269" s="161"/>
    </row>
    <row r="270" spans="1:12" ht="60" customHeight="1" x14ac:dyDescent="0.25">
      <c r="A270" s="63" t="s">
        <v>156</v>
      </c>
      <c r="B270" s="59" t="s">
        <v>155</v>
      </c>
      <c r="C270" s="59" t="s">
        <v>10</v>
      </c>
      <c r="D270" s="61">
        <v>2020</v>
      </c>
      <c r="E270" s="61">
        <v>2020</v>
      </c>
      <c r="F270" s="61">
        <v>2020</v>
      </c>
      <c r="G270" s="72">
        <f t="shared" si="27"/>
        <v>2258.6000000000004</v>
      </c>
      <c r="H270" s="72"/>
      <c r="I270" s="72">
        <f>1068.4-10.7</f>
        <v>1057.7</v>
      </c>
      <c r="J270" s="72">
        <f>1213-12.1</f>
        <v>1200.9000000000001</v>
      </c>
      <c r="K270" s="72"/>
      <c r="L270" s="107" t="s">
        <v>138</v>
      </c>
    </row>
    <row r="271" spans="1:12" ht="48" customHeight="1" x14ac:dyDescent="0.25">
      <c r="A271" s="63" t="s">
        <v>189</v>
      </c>
      <c r="B271" s="58" t="s">
        <v>151</v>
      </c>
      <c r="C271" s="59" t="s">
        <v>10</v>
      </c>
      <c r="D271" s="61">
        <v>2021</v>
      </c>
      <c r="E271" s="61">
        <v>2021</v>
      </c>
      <c r="F271" s="61">
        <v>2021</v>
      </c>
      <c r="G271" s="72">
        <f t="shared" si="27"/>
        <v>2100.3000000000002</v>
      </c>
      <c r="H271" s="72"/>
      <c r="I271" s="72">
        <v>1030.4000000000001</v>
      </c>
      <c r="J271" s="72">
        <v>1069.9000000000001</v>
      </c>
      <c r="K271" s="72"/>
      <c r="L271" s="108"/>
    </row>
    <row r="272" spans="1:12" ht="49.5" customHeight="1" x14ac:dyDescent="0.25">
      <c r="A272" s="63" t="s">
        <v>217</v>
      </c>
      <c r="B272" s="58" t="s">
        <v>188</v>
      </c>
      <c r="C272" s="59" t="s">
        <v>10</v>
      </c>
      <c r="D272" s="61">
        <v>2022</v>
      </c>
      <c r="E272" s="61">
        <v>2022</v>
      </c>
      <c r="F272" s="61">
        <v>2022</v>
      </c>
      <c r="G272" s="72">
        <f t="shared" si="27"/>
        <v>1054.9000000000001</v>
      </c>
      <c r="H272" s="72"/>
      <c r="I272" s="72"/>
      <c r="J272" s="72">
        <v>1054.9000000000001</v>
      </c>
      <c r="K272" s="72"/>
      <c r="L272" s="108"/>
    </row>
    <row r="273" spans="1:12" hidden="1" x14ac:dyDescent="0.25">
      <c r="A273" s="63"/>
      <c r="B273" s="59"/>
      <c r="C273" s="59"/>
      <c r="D273" s="61"/>
      <c r="E273" s="61"/>
      <c r="F273" s="61"/>
      <c r="G273" s="72">
        <f t="shared" si="27"/>
        <v>0</v>
      </c>
      <c r="H273" s="72"/>
      <c r="I273" s="72"/>
      <c r="J273" s="72"/>
      <c r="K273" s="72"/>
      <c r="L273" s="108"/>
    </row>
    <row r="274" spans="1:12" hidden="1" x14ac:dyDescent="0.25">
      <c r="A274" s="63"/>
      <c r="B274" s="59"/>
      <c r="C274" s="59"/>
      <c r="D274" s="61"/>
      <c r="E274" s="61"/>
      <c r="F274" s="61"/>
      <c r="G274" s="72">
        <f t="shared" si="27"/>
        <v>0</v>
      </c>
      <c r="H274" s="72"/>
      <c r="I274" s="72"/>
      <c r="J274" s="72"/>
      <c r="K274" s="72"/>
      <c r="L274" s="109"/>
    </row>
    <row r="275" spans="1:12" ht="12.95" customHeight="1" x14ac:dyDescent="0.25">
      <c r="A275" s="121" t="s">
        <v>218</v>
      </c>
      <c r="B275" s="122"/>
      <c r="C275" s="122"/>
      <c r="D275" s="122"/>
      <c r="E275" s="123"/>
      <c r="F275" s="75">
        <v>2019</v>
      </c>
      <c r="G275" s="24">
        <f>J275+I275</f>
        <v>906</v>
      </c>
      <c r="H275" s="24"/>
      <c r="I275" s="24">
        <v>500</v>
      </c>
      <c r="J275" s="24">
        <f>SUM(J280)</f>
        <v>406</v>
      </c>
      <c r="K275" s="24"/>
      <c r="L275" s="134"/>
    </row>
    <row r="276" spans="1:12" ht="12.95" customHeight="1" x14ac:dyDescent="0.25">
      <c r="A276" s="124"/>
      <c r="B276" s="125"/>
      <c r="C276" s="125"/>
      <c r="D276" s="125"/>
      <c r="E276" s="126"/>
      <c r="F276" s="79">
        <v>2021</v>
      </c>
      <c r="G276" s="33">
        <f>SUM(I276:K276)</f>
        <v>1400</v>
      </c>
      <c r="H276" s="33"/>
      <c r="I276" s="33">
        <f>SUM(I281)</f>
        <v>1075.0999999999999</v>
      </c>
      <c r="J276" s="33">
        <f>SUM(J281)</f>
        <v>324.89999999999998</v>
      </c>
      <c r="K276" s="33"/>
      <c r="L276" s="135"/>
    </row>
    <row r="277" spans="1:12" ht="12" customHeight="1" x14ac:dyDescent="0.25">
      <c r="A277" s="124"/>
      <c r="B277" s="125"/>
      <c r="C277" s="125"/>
      <c r="D277" s="125"/>
      <c r="E277" s="126"/>
      <c r="F277" s="79">
        <v>2022</v>
      </c>
      <c r="G277" s="33">
        <f>SUM(I277:K277)</f>
        <v>771.3</v>
      </c>
      <c r="H277" s="33"/>
      <c r="I277" s="33"/>
      <c r="J277" s="33">
        <f>SUM(J289:J290)</f>
        <v>771.3</v>
      </c>
      <c r="K277" s="33"/>
      <c r="L277" s="135"/>
    </row>
    <row r="278" spans="1:12" ht="12" customHeight="1" x14ac:dyDescent="0.25">
      <c r="A278" s="124"/>
      <c r="B278" s="125"/>
      <c r="C278" s="125"/>
      <c r="D278" s="125"/>
      <c r="E278" s="126"/>
      <c r="F278" s="79"/>
      <c r="G278" s="33"/>
      <c r="H278" s="33"/>
      <c r="I278" s="33"/>
      <c r="J278" s="33"/>
      <c r="K278" s="33"/>
      <c r="L278" s="135"/>
    </row>
    <row r="279" spans="1:12" ht="12" customHeight="1" x14ac:dyDescent="0.25">
      <c r="A279" s="127"/>
      <c r="B279" s="128"/>
      <c r="C279" s="128"/>
      <c r="D279" s="128"/>
      <c r="E279" s="129"/>
      <c r="F279" s="80"/>
      <c r="G279" s="34"/>
      <c r="H279" s="34"/>
      <c r="I279" s="34"/>
      <c r="J279" s="34"/>
      <c r="K279" s="34"/>
      <c r="L279" s="136"/>
    </row>
    <row r="280" spans="1:12" ht="12.95" customHeight="1" x14ac:dyDescent="0.25">
      <c r="A280" s="157" t="s">
        <v>219</v>
      </c>
      <c r="B280" s="172" t="s">
        <v>94</v>
      </c>
      <c r="C280" s="175"/>
      <c r="D280" s="120">
        <v>2019</v>
      </c>
      <c r="E280" s="120">
        <v>2022</v>
      </c>
      <c r="F280" s="97">
        <v>2019</v>
      </c>
      <c r="G280" s="10">
        <f>SUM(I280:K280)</f>
        <v>906</v>
      </c>
      <c r="H280" s="10"/>
      <c r="I280" s="10">
        <v>500</v>
      </c>
      <c r="J280" s="10">
        <v>406</v>
      </c>
      <c r="K280" s="10"/>
      <c r="L280" s="102"/>
    </row>
    <row r="281" spans="1:12" ht="12.95" customHeight="1" x14ac:dyDescent="0.25">
      <c r="A281" s="157"/>
      <c r="B281" s="172"/>
      <c r="C281" s="176"/>
      <c r="D281" s="120"/>
      <c r="E281" s="120"/>
      <c r="F281" s="98">
        <v>2021</v>
      </c>
      <c r="G281" s="15">
        <f>SUM(I281:K281)</f>
        <v>1400</v>
      </c>
      <c r="H281" s="15"/>
      <c r="I281" s="15">
        <f>SUM(I286+I287+I288)</f>
        <v>1075.0999999999999</v>
      </c>
      <c r="J281" s="15">
        <f>SUM(J286+J287+J288)</f>
        <v>324.89999999999998</v>
      </c>
      <c r="K281" s="15"/>
      <c r="L281" s="13"/>
    </row>
    <row r="282" spans="1:12" ht="12.95" customHeight="1" x14ac:dyDescent="0.25">
      <c r="A282" s="157"/>
      <c r="B282" s="172"/>
      <c r="C282" s="176"/>
      <c r="D282" s="120"/>
      <c r="E282" s="120"/>
      <c r="F282" s="98">
        <v>2022</v>
      </c>
      <c r="G282" s="15">
        <f>SUM(I282:K282)</f>
        <v>771.3</v>
      </c>
      <c r="H282" s="15"/>
      <c r="I282" s="15"/>
      <c r="J282" s="15">
        <f>SUM(J289:J290)</f>
        <v>771.3</v>
      </c>
      <c r="K282" s="15"/>
      <c r="L282" s="13"/>
    </row>
    <row r="283" spans="1:12" ht="12.75" customHeight="1" x14ac:dyDescent="0.25">
      <c r="A283" s="157"/>
      <c r="B283" s="172"/>
      <c r="C283" s="176"/>
      <c r="D283" s="120"/>
      <c r="E283" s="120"/>
      <c r="F283" s="98"/>
      <c r="G283" s="15"/>
      <c r="H283" s="15"/>
      <c r="I283" s="15"/>
      <c r="J283" s="15"/>
      <c r="K283" s="15"/>
      <c r="L283" s="13"/>
    </row>
    <row r="284" spans="1:12" ht="117.75" customHeight="1" x14ac:dyDescent="0.25">
      <c r="A284" s="157"/>
      <c r="B284" s="172"/>
      <c r="C284" s="177"/>
      <c r="D284" s="120"/>
      <c r="E284" s="120"/>
      <c r="F284" s="99"/>
      <c r="G284" s="29"/>
      <c r="H284" s="29"/>
      <c r="I284" s="29"/>
      <c r="J284" s="29"/>
      <c r="K284" s="29"/>
      <c r="L284" s="14"/>
    </row>
    <row r="285" spans="1:12" ht="60.75" customHeight="1" x14ac:dyDescent="0.25">
      <c r="A285" s="95" t="s">
        <v>220</v>
      </c>
      <c r="B285" s="92" t="s">
        <v>128</v>
      </c>
      <c r="C285" s="100" t="s">
        <v>10</v>
      </c>
      <c r="D285" s="97">
        <v>2019</v>
      </c>
      <c r="E285" s="97">
        <v>2019</v>
      </c>
      <c r="F285" s="97">
        <v>2019</v>
      </c>
      <c r="G285" s="10">
        <f>SUM(I285:K285)</f>
        <v>906</v>
      </c>
      <c r="H285" s="10"/>
      <c r="I285" s="10">
        <v>500</v>
      </c>
      <c r="J285" s="10">
        <v>406</v>
      </c>
      <c r="K285" s="10"/>
      <c r="L285" s="107" t="s">
        <v>142</v>
      </c>
    </row>
    <row r="286" spans="1:12" ht="46.5" customHeight="1" x14ac:dyDescent="0.25">
      <c r="A286" s="95" t="s">
        <v>221</v>
      </c>
      <c r="B286" s="92" t="s">
        <v>174</v>
      </c>
      <c r="C286" s="100" t="s">
        <v>10</v>
      </c>
      <c r="D286" s="94">
        <v>2021</v>
      </c>
      <c r="E286" s="94">
        <v>2021</v>
      </c>
      <c r="F286" s="94">
        <v>2021</v>
      </c>
      <c r="G286" s="93">
        <f>J286+I286</f>
        <v>980</v>
      </c>
      <c r="H286" s="93"/>
      <c r="I286" s="93">
        <f>806.3-53.8</f>
        <v>752.5</v>
      </c>
      <c r="J286" s="93">
        <f>243.7-16.2</f>
        <v>227.5</v>
      </c>
      <c r="K286" s="93"/>
      <c r="L286" s="108"/>
    </row>
    <row r="287" spans="1:12" ht="49.5" customHeight="1" x14ac:dyDescent="0.25">
      <c r="A287" s="95" t="s">
        <v>222</v>
      </c>
      <c r="B287" s="92" t="s">
        <v>176</v>
      </c>
      <c r="C287" s="100" t="s">
        <v>10</v>
      </c>
      <c r="D287" s="94">
        <v>2021</v>
      </c>
      <c r="E287" s="94">
        <v>2021</v>
      </c>
      <c r="F287" s="94">
        <v>2021</v>
      </c>
      <c r="G287" s="93">
        <f>J287+I287</f>
        <v>350</v>
      </c>
      <c r="H287" s="93"/>
      <c r="I287" s="93">
        <v>268.8</v>
      </c>
      <c r="J287" s="93">
        <v>81.2</v>
      </c>
      <c r="K287" s="93"/>
      <c r="L287" s="108"/>
    </row>
    <row r="288" spans="1:12" ht="47.25" customHeight="1" x14ac:dyDescent="0.25">
      <c r="A288" s="95" t="s">
        <v>223</v>
      </c>
      <c r="B288" s="92" t="s">
        <v>226</v>
      </c>
      <c r="C288" s="100" t="s">
        <v>10</v>
      </c>
      <c r="D288" s="94">
        <v>2021</v>
      </c>
      <c r="E288" s="94">
        <v>2021</v>
      </c>
      <c r="F288" s="94">
        <v>2021</v>
      </c>
      <c r="G288" s="93">
        <f>J288+I288</f>
        <v>70</v>
      </c>
      <c r="H288" s="93"/>
      <c r="I288" s="93">
        <v>53.8</v>
      </c>
      <c r="J288" s="93">
        <v>16.2</v>
      </c>
      <c r="K288" s="93"/>
      <c r="L288" s="108"/>
    </row>
    <row r="289" spans="1:12" ht="85.5" customHeight="1" x14ac:dyDescent="0.25">
      <c r="A289" s="95" t="s">
        <v>224</v>
      </c>
      <c r="B289" s="58" t="s">
        <v>186</v>
      </c>
      <c r="C289" s="100" t="s">
        <v>10</v>
      </c>
      <c r="D289" s="94">
        <v>2022</v>
      </c>
      <c r="E289" s="101">
        <v>2022</v>
      </c>
      <c r="F289" s="94">
        <v>2022</v>
      </c>
      <c r="G289" s="93">
        <f t="shared" ref="G289:G290" si="28">SUM(I289:K289)</f>
        <v>513.79999999999995</v>
      </c>
      <c r="H289" s="93"/>
      <c r="I289" s="93"/>
      <c r="J289" s="93">
        <v>513.79999999999995</v>
      </c>
      <c r="K289" s="93"/>
      <c r="L289" s="108"/>
    </row>
    <row r="290" spans="1:12" ht="49.5" customHeight="1" x14ac:dyDescent="0.25">
      <c r="A290" s="95" t="s">
        <v>225</v>
      </c>
      <c r="B290" s="58" t="s">
        <v>187</v>
      </c>
      <c r="C290" s="100" t="s">
        <v>10</v>
      </c>
      <c r="D290" s="94">
        <v>2022</v>
      </c>
      <c r="E290" s="101">
        <v>2022</v>
      </c>
      <c r="F290" s="94">
        <v>2022</v>
      </c>
      <c r="G290" s="93">
        <f t="shared" si="28"/>
        <v>257.5</v>
      </c>
      <c r="H290" s="93"/>
      <c r="I290" s="93"/>
      <c r="J290" s="93">
        <v>257.5</v>
      </c>
      <c r="K290" s="93"/>
      <c r="L290" s="109"/>
    </row>
    <row r="291" spans="1:12" ht="48.75" hidden="1" customHeight="1" x14ac:dyDescent="0.25">
      <c r="A291" s="63" t="s">
        <v>149</v>
      </c>
      <c r="B291" s="59" t="s">
        <v>150</v>
      </c>
      <c r="C291" s="60" t="s">
        <v>10</v>
      </c>
      <c r="D291" s="59">
        <v>2022</v>
      </c>
      <c r="E291" s="59">
        <v>2022</v>
      </c>
      <c r="F291" s="61">
        <v>2022</v>
      </c>
      <c r="G291" s="72">
        <f>SUM(I291:K291)</f>
        <v>0</v>
      </c>
      <c r="H291" s="72"/>
      <c r="I291" s="72"/>
      <c r="J291" s="72"/>
      <c r="K291" s="72"/>
      <c r="L291" s="162" t="s">
        <v>142</v>
      </c>
    </row>
    <row r="292" spans="1:12" ht="91.5" hidden="1" customHeight="1" x14ac:dyDescent="0.25">
      <c r="A292" s="63" t="s">
        <v>156</v>
      </c>
      <c r="B292" s="59" t="s">
        <v>150</v>
      </c>
      <c r="C292" s="60" t="s">
        <v>10</v>
      </c>
      <c r="D292" s="59">
        <v>2023</v>
      </c>
      <c r="E292" s="59">
        <v>2023</v>
      </c>
      <c r="F292" s="61">
        <v>2023</v>
      </c>
      <c r="G292" s="72">
        <f>SUM(I292:K292)</f>
        <v>0</v>
      </c>
      <c r="H292" s="72"/>
      <c r="I292" s="72"/>
      <c r="J292" s="72"/>
      <c r="K292" s="72"/>
      <c r="L292" s="162"/>
    </row>
  </sheetData>
  <mergeCells count="245">
    <mergeCell ref="D280:D284"/>
    <mergeCell ref="E280:E284"/>
    <mergeCell ref="C200:C202"/>
    <mergeCell ref="A275:E279"/>
    <mergeCell ref="A280:A284"/>
    <mergeCell ref="B280:B284"/>
    <mergeCell ref="C280:C284"/>
    <mergeCell ref="B260:B265"/>
    <mergeCell ref="D260:D265"/>
    <mergeCell ref="A260:A265"/>
    <mergeCell ref="A267:A268"/>
    <mergeCell ref="B267:B268"/>
    <mergeCell ref="C267:C268"/>
    <mergeCell ref="E260:E265"/>
    <mergeCell ref="C260:C265"/>
    <mergeCell ref="D267:D268"/>
    <mergeCell ref="C222:C228"/>
    <mergeCell ref="B206:B208"/>
    <mergeCell ref="D206:D208"/>
    <mergeCell ref="C206:C208"/>
    <mergeCell ref="B200:B202"/>
    <mergeCell ref="A203:A205"/>
    <mergeCell ref="A206:A208"/>
    <mergeCell ref="E203:E205"/>
    <mergeCell ref="A153:A158"/>
    <mergeCell ref="B174:B177"/>
    <mergeCell ref="B242:B246"/>
    <mergeCell ref="K148:K149"/>
    <mergeCell ref="J142:J143"/>
    <mergeCell ref="D57:D62"/>
    <mergeCell ref="C242:C246"/>
    <mergeCell ref="D212:D214"/>
    <mergeCell ref="A215:E221"/>
    <mergeCell ref="D165:D169"/>
    <mergeCell ref="E150:E151"/>
    <mergeCell ref="E146:E147"/>
    <mergeCell ref="A125:E128"/>
    <mergeCell ref="A129:A133"/>
    <mergeCell ref="B129:B133"/>
    <mergeCell ref="C129:C133"/>
    <mergeCell ref="D129:D133"/>
    <mergeCell ref="D146:D147"/>
    <mergeCell ref="A165:A169"/>
    <mergeCell ref="A159:A162"/>
    <mergeCell ref="B159:B162"/>
    <mergeCell ref="C159:C162"/>
    <mergeCell ref="D159:D162"/>
    <mergeCell ref="E159:E162"/>
    <mergeCell ref="A222:A228"/>
    <mergeCell ref="C212:C214"/>
    <mergeCell ref="B212:B214"/>
    <mergeCell ref="A212:A214"/>
    <mergeCell ref="B222:B228"/>
    <mergeCell ref="E242:E246"/>
    <mergeCell ref="A194:E194"/>
    <mergeCell ref="A254:E259"/>
    <mergeCell ref="B209:B211"/>
    <mergeCell ref="C209:C211"/>
    <mergeCell ref="E212:E214"/>
    <mergeCell ref="A242:A246"/>
    <mergeCell ref="D242:D246"/>
    <mergeCell ref="A200:A202"/>
    <mergeCell ref="A184:A188"/>
    <mergeCell ref="E174:E177"/>
    <mergeCell ref="C165:C169"/>
    <mergeCell ref="E189:E191"/>
    <mergeCell ref="B178:B183"/>
    <mergeCell ref="C178:C183"/>
    <mergeCell ref="B203:B205"/>
    <mergeCell ref="B184:B188"/>
    <mergeCell ref="C184:C188"/>
    <mergeCell ref="E200:E202"/>
    <mergeCell ref="E170:E173"/>
    <mergeCell ref="C189:C191"/>
    <mergeCell ref="D200:D202"/>
    <mergeCell ref="A196:E197"/>
    <mergeCell ref="A189:A191"/>
    <mergeCell ref="B189:B191"/>
    <mergeCell ref="A174:A177"/>
    <mergeCell ref="A178:A183"/>
    <mergeCell ref="D189:D191"/>
    <mergeCell ref="B165:B169"/>
    <mergeCell ref="A170:A173"/>
    <mergeCell ref="B153:B158"/>
    <mergeCell ref="D170:D173"/>
    <mergeCell ref="C170:C173"/>
    <mergeCell ref="C153:C158"/>
    <mergeCell ref="D174:D177"/>
    <mergeCell ref="D178:D183"/>
    <mergeCell ref="E178:E183"/>
    <mergeCell ref="E267:E268"/>
    <mergeCell ref="I1:L1"/>
    <mergeCell ref="F2:L2"/>
    <mergeCell ref="F146:F147"/>
    <mergeCell ref="F150:F151"/>
    <mergeCell ref="J148:J149"/>
    <mergeCell ref="J150:J151"/>
    <mergeCell ref="F142:F143"/>
    <mergeCell ref="H148:H149"/>
    <mergeCell ref="G150:G151"/>
    <mergeCell ref="I150:I151"/>
    <mergeCell ref="G148:G149"/>
    <mergeCell ref="G11:K12"/>
    <mergeCell ref="A9:K9"/>
    <mergeCell ref="L11:L13"/>
    <mergeCell ref="E70:E77"/>
    <mergeCell ref="E78:E85"/>
    <mergeCell ref="L48:L85"/>
    <mergeCell ref="K150:K151"/>
    <mergeCell ref="I144:I145"/>
    <mergeCell ref="L94:L96"/>
    <mergeCell ref="C117:C124"/>
    <mergeCell ref="E206:E208"/>
    <mergeCell ref="J144:J145"/>
    <mergeCell ref="C78:C85"/>
    <mergeCell ref="D142:D143"/>
    <mergeCell ref="E142:E143"/>
    <mergeCell ref="C142:C143"/>
    <mergeCell ref="E153:E158"/>
    <mergeCell ref="D144:D145"/>
    <mergeCell ref="E184:E188"/>
    <mergeCell ref="D184:D188"/>
    <mergeCell ref="D203:D205"/>
    <mergeCell ref="C203:C205"/>
    <mergeCell ref="C174:C177"/>
    <mergeCell ref="E165:E169"/>
    <mergeCell ref="I146:I147"/>
    <mergeCell ref="E144:E145"/>
    <mergeCell ref="E109:E116"/>
    <mergeCell ref="G144:G145"/>
    <mergeCell ref="G146:G147"/>
    <mergeCell ref="D153:D158"/>
    <mergeCell ref="L129:L133"/>
    <mergeCell ref="L291:L292"/>
    <mergeCell ref="L275:L279"/>
    <mergeCell ref="L254:L259"/>
    <mergeCell ref="L270:L274"/>
    <mergeCell ref="L215:L221"/>
    <mergeCell ref="L222:L228"/>
    <mergeCell ref="L198:L199"/>
    <mergeCell ref="L236:L241"/>
    <mergeCell ref="L206:L214"/>
    <mergeCell ref="L247:L249"/>
    <mergeCell ref="L250:L253"/>
    <mergeCell ref="L285:L290"/>
    <mergeCell ref="L266:L269"/>
    <mergeCell ref="J146:J147"/>
    <mergeCell ref="D209:D211"/>
    <mergeCell ref="L260:L265"/>
    <mergeCell ref="E129:E133"/>
    <mergeCell ref="A236:E241"/>
    <mergeCell ref="E222:E228"/>
    <mergeCell ref="E209:E211"/>
    <mergeCell ref="A209:A211"/>
    <mergeCell ref="D222:D228"/>
    <mergeCell ref="K146:K147"/>
    <mergeCell ref="C144:C145"/>
    <mergeCell ref="A142:A143"/>
    <mergeCell ref="G142:G143"/>
    <mergeCell ref="I142:I143"/>
    <mergeCell ref="A144:A145"/>
    <mergeCell ref="H150:H151"/>
    <mergeCell ref="A146:A147"/>
    <mergeCell ref="H146:H147"/>
    <mergeCell ref="A150:A151"/>
    <mergeCell ref="C150:C151"/>
    <mergeCell ref="C146:C147"/>
    <mergeCell ref="I148:I149"/>
    <mergeCell ref="D150:D151"/>
    <mergeCell ref="A148:A149"/>
    <mergeCell ref="E148:E149"/>
    <mergeCell ref="F148:F149"/>
    <mergeCell ref="K144:K145"/>
    <mergeCell ref="F144:F145"/>
    <mergeCell ref="B142:B143"/>
    <mergeCell ref="D117:D124"/>
    <mergeCell ref="B57:B62"/>
    <mergeCell ref="A57:A62"/>
    <mergeCell ref="E57:E62"/>
    <mergeCell ref="B70:B77"/>
    <mergeCell ref="A78:A85"/>
    <mergeCell ref="D70:D77"/>
    <mergeCell ref="C97:C98"/>
    <mergeCell ref="C57:C62"/>
    <mergeCell ref="A86:E93"/>
    <mergeCell ref="D97:D98"/>
    <mergeCell ref="B97:B98"/>
    <mergeCell ref="C70:C77"/>
    <mergeCell ref="A97:A98"/>
    <mergeCell ref="B117:B124"/>
    <mergeCell ref="A117:A124"/>
    <mergeCell ref="E117:E124"/>
    <mergeCell ref="E97:E98"/>
    <mergeCell ref="B78:B85"/>
    <mergeCell ref="A109:A116"/>
    <mergeCell ref="B109:B116"/>
    <mergeCell ref="D78:D85"/>
    <mergeCell ref="G4:L4"/>
    <mergeCell ref="G3:L3"/>
    <mergeCell ref="L15:L23"/>
    <mergeCell ref="L24:L31"/>
    <mergeCell ref="L32:L39"/>
    <mergeCell ref="L86:L93"/>
    <mergeCell ref="A6:L6"/>
    <mergeCell ref="C15:C23"/>
    <mergeCell ref="D15:D23"/>
    <mergeCell ref="E15:E23"/>
    <mergeCell ref="A8:L8"/>
    <mergeCell ref="A7:L7"/>
    <mergeCell ref="D11:E11"/>
    <mergeCell ref="A24:E31"/>
    <mergeCell ref="D12:D13"/>
    <mergeCell ref="E12:E13"/>
    <mergeCell ref="A11:A13"/>
    <mergeCell ref="B11:B13"/>
    <mergeCell ref="A70:A77"/>
    <mergeCell ref="L40:L47"/>
    <mergeCell ref="A32:E39"/>
    <mergeCell ref="B15:B23"/>
    <mergeCell ref="C11:C13"/>
    <mergeCell ref="F11:F13"/>
    <mergeCell ref="L97:L124"/>
    <mergeCell ref="L229:L231"/>
    <mergeCell ref="L232:L235"/>
    <mergeCell ref="B170:B173"/>
    <mergeCell ref="A15:A23"/>
    <mergeCell ref="L142:L158"/>
    <mergeCell ref="B148:B149"/>
    <mergeCell ref="C148:C149"/>
    <mergeCell ref="H142:H143"/>
    <mergeCell ref="H144:H145"/>
    <mergeCell ref="K142:K143"/>
    <mergeCell ref="L159:L169"/>
    <mergeCell ref="L170:L191"/>
    <mergeCell ref="L125:L128"/>
    <mergeCell ref="C109:C116"/>
    <mergeCell ref="D109:D116"/>
    <mergeCell ref="L134:L141"/>
    <mergeCell ref="D148:D149"/>
    <mergeCell ref="A134:E141"/>
    <mergeCell ref="B146:B147"/>
    <mergeCell ref="B144:B145"/>
    <mergeCell ref="A192:E192"/>
    <mergeCell ref="L200:L205"/>
    <mergeCell ref="B150:B151"/>
  </mergeCells>
  <pageMargins left="0.70866141732283472" right="0.39370078740157483" top="0.55118110236220474" bottom="0.55118110236220474" header="0.31496062992125984" footer="0.31496062992125984"/>
  <pageSetup paperSize="9" scale="73" fitToHeight="0" orientation="portrait" r:id="rId1"/>
  <rowBreaks count="7" manualBreakCount="7">
    <brk id="47" max="11" man="1"/>
    <brk id="93" max="11" man="1"/>
    <brk id="128" max="11" man="1"/>
    <brk id="169" max="11" man="1"/>
    <brk id="205" max="11" man="1"/>
    <brk id="249" max="11" man="1"/>
    <brk id="284"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2021-11-15T08:50:25Z</cp:lastPrinted>
  <dcterms:created xsi:type="dcterms:W3CDTF">2018-02-02T07:27:25Z</dcterms:created>
  <dcterms:modified xsi:type="dcterms:W3CDTF">2021-11-15T08:50:30Z</dcterms:modified>
</cp:coreProperties>
</file>